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192.168.0.8\peo\Тарифы 2025\Планирование тарифов\!ИП АИСКУЭ на 2024-2027\"/>
    </mc:Choice>
  </mc:AlternateContent>
  <xr:revisionPtr revIDLastSave="0" documentId="13_ncr:1_{1E82EA36-165D-43EA-9680-6A44475F164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76" i="1" l="1"/>
  <c r="Z77" i="1"/>
  <c r="Z78" i="1"/>
  <c r="Z79" i="1"/>
  <c r="Z80" i="1"/>
  <c r="Z81" i="1"/>
  <c r="Z82" i="1"/>
  <c r="Z83" i="1"/>
  <c r="Z84" i="1"/>
  <c r="Z85" i="1"/>
  <c r="Z86" i="1"/>
  <c r="Z88" i="1"/>
  <c r="X82" i="1"/>
  <c r="X89" i="1" s="1"/>
  <c r="X83" i="1"/>
  <c r="X84" i="1"/>
  <c r="X85" i="1"/>
  <c r="X86" i="1"/>
  <c r="X87" i="1"/>
  <c r="X88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Z109" i="1"/>
  <c r="Z110" i="1"/>
  <c r="Z111" i="1"/>
  <c r="Z112" i="1"/>
  <c r="Z113" i="1"/>
  <c r="Z114" i="1"/>
  <c r="Z115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93" i="1"/>
  <c r="X105" i="1"/>
  <c r="X106" i="1"/>
  <c r="X107" i="1"/>
  <c r="X108" i="1"/>
  <c r="X109" i="1"/>
  <c r="X110" i="1"/>
  <c r="X111" i="1"/>
  <c r="X112" i="1"/>
  <c r="X113" i="1"/>
  <c r="X114" i="1"/>
  <c r="X115" i="1"/>
  <c r="Z94" i="1"/>
  <c r="X94" i="1"/>
  <c r="X95" i="1"/>
  <c r="X96" i="1"/>
  <c r="X97" i="1"/>
  <c r="X98" i="1"/>
  <c r="X99" i="1"/>
  <c r="X100" i="1"/>
  <c r="X101" i="1"/>
  <c r="X102" i="1"/>
  <c r="X103" i="1"/>
  <c r="X104" i="1"/>
  <c r="V89" i="1"/>
  <c r="U89" i="1"/>
  <c r="S89" i="1"/>
  <c r="R89" i="1"/>
  <c r="P89" i="1"/>
  <c r="I89" i="1"/>
  <c r="J89" i="1"/>
  <c r="K89" i="1"/>
  <c r="H89" i="1"/>
  <c r="AA88" i="1"/>
  <c r="AB88" i="1" s="1"/>
  <c r="U88" i="1"/>
  <c r="R88" i="1"/>
  <c r="N88" i="1"/>
  <c r="O88" i="1" s="1"/>
  <c r="K86" i="1"/>
  <c r="M86" i="1" s="1"/>
  <c r="AA87" i="1" l="1"/>
  <c r="AB87" i="1" s="1"/>
  <c r="Y87" i="1"/>
  <c r="U87" i="1"/>
  <c r="R87" i="1"/>
  <c r="N87" i="1"/>
  <c r="O87" i="1" s="1"/>
  <c r="O89" i="1" s="1"/>
  <c r="AA86" i="1"/>
  <c r="AB86" i="1" s="1"/>
  <c r="Y86" i="1"/>
  <c r="V86" i="1"/>
  <c r="U86" i="1"/>
  <c r="R86" i="1"/>
  <c r="N86" i="1"/>
  <c r="O86" i="1" s="1"/>
  <c r="AA94" i="1"/>
  <c r="Y94" i="1"/>
  <c r="AB93" i="1"/>
  <c r="AA115" i="1"/>
  <c r="AA112" i="1"/>
  <c r="AB75" i="1"/>
  <c r="AB81" i="1"/>
  <c r="AB74" i="1"/>
  <c r="AA80" i="1"/>
  <c r="AB80" i="1" s="1"/>
  <c r="AA79" i="1"/>
  <c r="AB79" i="1" s="1"/>
  <c r="AA78" i="1"/>
  <c r="AB78" i="1" s="1"/>
  <c r="AA77" i="1"/>
  <c r="AB77" i="1" s="1"/>
  <c r="AA76" i="1"/>
  <c r="AB76" i="1" s="1"/>
  <c r="AA83" i="1"/>
  <c r="AB83" i="1" s="1"/>
  <c r="AA84" i="1"/>
  <c r="AB84" i="1" s="1"/>
  <c r="AA85" i="1"/>
  <c r="AB85" i="1" s="1"/>
  <c r="AB25" i="1"/>
  <c r="AB28" i="1"/>
  <c r="AB29" i="1"/>
  <c r="AB30" i="1"/>
  <c r="AB31" i="1"/>
  <c r="AB32" i="1"/>
  <c r="AB35" i="1"/>
  <c r="AB37" i="1"/>
  <c r="AB39" i="1"/>
  <c r="AA9" i="1"/>
  <c r="AB9" i="1" s="1"/>
  <c r="AA11" i="1"/>
  <c r="AB11" i="1" s="1"/>
  <c r="AA12" i="1"/>
  <c r="AB12" i="1" s="1"/>
  <c r="AA14" i="1"/>
  <c r="AB14" i="1" s="1"/>
  <c r="AA15" i="1"/>
  <c r="AB15" i="1" s="1"/>
  <c r="AA16" i="1"/>
  <c r="AB16" i="1" s="1"/>
  <c r="AA17" i="1"/>
  <c r="AB17" i="1" s="1"/>
  <c r="AA18" i="1"/>
  <c r="AB18" i="1" s="1"/>
  <c r="AA19" i="1"/>
  <c r="AB19" i="1" s="1"/>
  <c r="AA20" i="1"/>
  <c r="AB20" i="1" s="1"/>
  <c r="AA21" i="1"/>
  <c r="AB21" i="1" s="1"/>
  <c r="AA22" i="1"/>
  <c r="AB22" i="1" s="1"/>
  <c r="AA23" i="1"/>
  <c r="AB23" i="1" s="1"/>
  <c r="AA24" i="1"/>
  <c r="AB24" i="1" s="1"/>
  <c r="AA26" i="1"/>
  <c r="AB26" i="1" s="1"/>
  <c r="AA27" i="1"/>
  <c r="AB27" i="1" s="1"/>
  <c r="AA34" i="1"/>
  <c r="AB34" i="1" s="1"/>
  <c r="AA36" i="1"/>
  <c r="AB36" i="1" s="1"/>
  <c r="AA37" i="1"/>
  <c r="AA38" i="1"/>
  <c r="AB38" i="1" s="1"/>
  <c r="AA40" i="1"/>
  <c r="AB40" i="1" s="1"/>
  <c r="AA41" i="1"/>
  <c r="AB41" i="1" s="1"/>
  <c r="AA42" i="1"/>
  <c r="AB42" i="1" s="1"/>
  <c r="AA43" i="1"/>
  <c r="AB43" i="1" s="1"/>
  <c r="AA44" i="1"/>
  <c r="AB44" i="1" s="1"/>
  <c r="AA45" i="1"/>
  <c r="AB45" i="1" s="1"/>
  <c r="AA46" i="1"/>
  <c r="AB46" i="1" s="1"/>
  <c r="AA47" i="1"/>
  <c r="AB47" i="1" s="1"/>
  <c r="AA48" i="1"/>
  <c r="AB48" i="1" s="1"/>
  <c r="AA49" i="1"/>
  <c r="AB49" i="1" s="1"/>
  <c r="AA50" i="1"/>
  <c r="AB50" i="1" s="1"/>
  <c r="AA51" i="1"/>
  <c r="AB51" i="1" s="1"/>
  <c r="AA52" i="1"/>
  <c r="AB52" i="1" s="1"/>
  <c r="AA53" i="1"/>
  <c r="AB53" i="1" s="1"/>
  <c r="Z9" i="1"/>
  <c r="Z11" i="1"/>
  <c r="Z12" i="1"/>
  <c r="Z14" i="1"/>
  <c r="Z15" i="1"/>
  <c r="Z16" i="1"/>
  <c r="Z17" i="1"/>
  <c r="Z18" i="1"/>
  <c r="Z19" i="1"/>
  <c r="Z20" i="1"/>
  <c r="Z21" i="1"/>
  <c r="Z22" i="1"/>
  <c r="Z23" i="1"/>
  <c r="Z24" i="1"/>
  <c r="Z26" i="1"/>
  <c r="Z27" i="1"/>
  <c r="Z34" i="1"/>
  <c r="Z36" i="1"/>
  <c r="Z37" i="1"/>
  <c r="Z38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Y6" i="1"/>
  <c r="AA6" i="1" s="1"/>
  <c r="AB6" i="1" s="1"/>
  <c r="Y7" i="1"/>
  <c r="AA7" i="1" s="1"/>
  <c r="AB7" i="1" s="1"/>
  <c r="Y8" i="1"/>
  <c r="Z8" i="1" s="1"/>
  <c r="Y35" i="1"/>
  <c r="Z35" i="1" s="1"/>
  <c r="Y30" i="1"/>
  <c r="Z30" i="1" s="1"/>
  <c r="Y31" i="1"/>
  <c r="Z31" i="1" s="1"/>
  <c r="Y32" i="1"/>
  <c r="Z32" i="1" s="1"/>
  <c r="Y29" i="1"/>
  <c r="Z29" i="1" s="1"/>
  <c r="Y28" i="1"/>
  <c r="Z28" i="1" s="1"/>
  <c r="Y25" i="1"/>
  <c r="Z25" i="1" s="1"/>
  <c r="Y13" i="1"/>
  <c r="AA13" i="1" s="1"/>
  <c r="AB13" i="1" s="1"/>
  <c r="Y33" i="1"/>
  <c r="AA33" i="1" s="1"/>
  <c r="AB33" i="1" s="1"/>
  <c r="Y39" i="1"/>
  <c r="Z39" i="1" s="1"/>
  <c r="Y54" i="1"/>
  <c r="AA54" i="1" s="1"/>
  <c r="AB54" i="1" s="1"/>
  <c r="Y55" i="1"/>
  <c r="AA55" i="1" s="1"/>
  <c r="AB55" i="1" s="1"/>
  <c r="Y56" i="1"/>
  <c r="AA56" i="1" s="1"/>
  <c r="AB56" i="1" s="1"/>
  <c r="Y57" i="1"/>
  <c r="Z57" i="1" s="1"/>
  <c r="Y58" i="1"/>
  <c r="AA58" i="1" s="1"/>
  <c r="AB58" i="1" s="1"/>
  <c r="Y59" i="1"/>
  <c r="AA59" i="1" s="1"/>
  <c r="AB59" i="1" s="1"/>
  <c r="Y60" i="1"/>
  <c r="AA60" i="1" s="1"/>
  <c r="AB60" i="1" s="1"/>
  <c r="Y61" i="1"/>
  <c r="AA61" i="1" s="1"/>
  <c r="AB61" i="1" s="1"/>
  <c r="Y62" i="1"/>
  <c r="AA62" i="1" s="1"/>
  <c r="AB62" i="1" s="1"/>
  <c r="Y63" i="1"/>
  <c r="AA63" i="1" s="1"/>
  <c r="AB63" i="1" s="1"/>
  <c r="Y64" i="1"/>
  <c r="AA64" i="1" s="1"/>
  <c r="AB64" i="1" s="1"/>
  <c r="Y65" i="1"/>
  <c r="Z65" i="1" s="1"/>
  <c r="Y66" i="1"/>
  <c r="Z66" i="1" s="1"/>
  <c r="Y67" i="1"/>
  <c r="Z67" i="1" s="1"/>
  <c r="Y68" i="1"/>
  <c r="AA68" i="1" s="1"/>
  <c r="AB68" i="1" s="1"/>
  <c r="Y69" i="1"/>
  <c r="AA69" i="1" s="1"/>
  <c r="AB69" i="1" s="1"/>
  <c r="Y70" i="1"/>
  <c r="AA70" i="1" s="1"/>
  <c r="AB70" i="1" s="1"/>
  <c r="Y10" i="1"/>
  <c r="AA10" i="1" s="1"/>
  <c r="AB10" i="1" s="1"/>
  <c r="Y113" i="1"/>
  <c r="Y110" i="1"/>
  <c r="AA110" i="1" s="1"/>
  <c r="Y112" i="1"/>
  <c r="Y115" i="1"/>
  <c r="Y108" i="1"/>
  <c r="AA108" i="1" s="1"/>
  <c r="AA82" i="1"/>
  <c r="Y75" i="1"/>
  <c r="Z75" i="1" s="1"/>
  <c r="Y76" i="1"/>
  <c r="Y77" i="1"/>
  <c r="Y78" i="1"/>
  <c r="Y79" i="1"/>
  <c r="Y80" i="1"/>
  <c r="Y83" i="1"/>
  <c r="Y84" i="1"/>
  <c r="Y85" i="1"/>
  <c r="Y5" i="1"/>
  <c r="AA5" i="1" s="1"/>
  <c r="X9" i="1"/>
  <c r="X11" i="1"/>
  <c r="X12" i="1"/>
  <c r="X14" i="1"/>
  <c r="X16" i="1"/>
  <c r="X20" i="1"/>
  <c r="X21" i="1"/>
  <c r="X22" i="1"/>
  <c r="X23" i="1"/>
  <c r="X24" i="1"/>
  <c r="X26" i="1"/>
  <c r="X27" i="1"/>
  <c r="X34" i="1"/>
  <c r="X36" i="1"/>
  <c r="X37" i="1"/>
  <c r="X38" i="1"/>
  <c r="X40" i="1"/>
  <c r="X43" i="1"/>
  <c r="X44" i="1"/>
  <c r="X45" i="1"/>
  <c r="X46" i="1"/>
  <c r="X47" i="1"/>
  <c r="X48" i="1"/>
  <c r="X49" i="1"/>
  <c r="X50" i="1"/>
  <c r="X51" i="1"/>
  <c r="X52" i="1"/>
  <c r="X53" i="1"/>
  <c r="V42" i="1"/>
  <c r="X42" i="1" s="1"/>
  <c r="V41" i="1"/>
  <c r="X41" i="1" s="1"/>
  <c r="S34" i="1"/>
  <c r="V16" i="1"/>
  <c r="V17" i="1"/>
  <c r="X17" i="1" s="1"/>
  <c r="V18" i="1"/>
  <c r="X18" i="1" s="1"/>
  <c r="V19" i="1"/>
  <c r="X19" i="1" s="1"/>
  <c r="V15" i="1"/>
  <c r="X15" i="1" s="1"/>
  <c r="V6" i="1"/>
  <c r="X6" i="1" s="1"/>
  <c r="V7" i="1"/>
  <c r="X7" i="1" s="1"/>
  <c r="V8" i="1"/>
  <c r="X8" i="1" s="1"/>
  <c r="V10" i="1"/>
  <c r="X10" i="1" s="1"/>
  <c r="V13" i="1"/>
  <c r="X13" i="1" s="1"/>
  <c r="V25" i="1"/>
  <c r="X25" i="1" s="1"/>
  <c r="V28" i="1"/>
  <c r="X28" i="1" s="1"/>
  <c r="V29" i="1"/>
  <c r="X29" i="1" s="1"/>
  <c r="V30" i="1"/>
  <c r="X30" i="1" s="1"/>
  <c r="V31" i="1"/>
  <c r="X31" i="1" s="1"/>
  <c r="V32" i="1"/>
  <c r="X32" i="1" s="1"/>
  <c r="V33" i="1"/>
  <c r="X33" i="1" s="1"/>
  <c r="V35" i="1"/>
  <c r="X35" i="1" s="1"/>
  <c r="V39" i="1"/>
  <c r="X39" i="1" s="1"/>
  <c r="V54" i="1"/>
  <c r="X54" i="1" s="1"/>
  <c r="V55" i="1"/>
  <c r="X55" i="1" s="1"/>
  <c r="V56" i="1"/>
  <c r="X56" i="1" s="1"/>
  <c r="V57" i="1"/>
  <c r="X57" i="1" s="1"/>
  <c r="V58" i="1"/>
  <c r="X58" i="1" s="1"/>
  <c r="V59" i="1"/>
  <c r="X59" i="1" s="1"/>
  <c r="V60" i="1"/>
  <c r="X60" i="1" s="1"/>
  <c r="V61" i="1"/>
  <c r="X61" i="1" s="1"/>
  <c r="V62" i="1"/>
  <c r="X62" i="1" s="1"/>
  <c r="V63" i="1"/>
  <c r="X63" i="1" s="1"/>
  <c r="V64" i="1"/>
  <c r="X64" i="1" s="1"/>
  <c r="V65" i="1"/>
  <c r="X65" i="1" s="1"/>
  <c r="V66" i="1"/>
  <c r="X66" i="1" s="1"/>
  <c r="V67" i="1"/>
  <c r="X67" i="1" s="1"/>
  <c r="V68" i="1"/>
  <c r="X68" i="1" s="1"/>
  <c r="V69" i="1"/>
  <c r="X69" i="1" s="1"/>
  <c r="V70" i="1"/>
  <c r="X70" i="1" s="1"/>
  <c r="V5" i="1"/>
  <c r="X5" i="1" s="1"/>
  <c r="U9" i="1"/>
  <c r="U11" i="1"/>
  <c r="U12" i="1"/>
  <c r="U14" i="1"/>
  <c r="U20" i="1"/>
  <c r="U21" i="1"/>
  <c r="U22" i="1"/>
  <c r="U23" i="1"/>
  <c r="U24" i="1"/>
  <c r="U25" i="1"/>
  <c r="U34" i="1"/>
  <c r="U40" i="1"/>
  <c r="U43" i="1"/>
  <c r="U44" i="1"/>
  <c r="U45" i="1"/>
  <c r="U46" i="1"/>
  <c r="U47" i="1"/>
  <c r="U48" i="1"/>
  <c r="U49" i="1"/>
  <c r="U50" i="1"/>
  <c r="U51" i="1"/>
  <c r="U52" i="1"/>
  <c r="U53" i="1"/>
  <c r="S57" i="1"/>
  <c r="U57" i="1" s="1"/>
  <c r="S58" i="1"/>
  <c r="U58" i="1" s="1"/>
  <c r="S59" i="1"/>
  <c r="U59" i="1" s="1"/>
  <c r="S60" i="1"/>
  <c r="U60" i="1" s="1"/>
  <c r="S61" i="1"/>
  <c r="U61" i="1" s="1"/>
  <c r="S62" i="1"/>
  <c r="U62" i="1" s="1"/>
  <c r="S63" i="1"/>
  <c r="U63" i="1" s="1"/>
  <c r="S64" i="1"/>
  <c r="U64" i="1" s="1"/>
  <c r="S65" i="1"/>
  <c r="U65" i="1" s="1"/>
  <c r="S66" i="1"/>
  <c r="U66" i="1" s="1"/>
  <c r="S67" i="1"/>
  <c r="U67" i="1" s="1"/>
  <c r="S68" i="1"/>
  <c r="U68" i="1" s="1"/>
  <c r="S55" i="1"/>
  <c r="U55" i="1" s="1"/>
  <c r="S56" i="1"/>
  <c r="U56" i="1" s="1"/>
  <c r="S54" i="1"/>
  <c r="U54" i="1" s="1"/>
  <c r="S42" i="1"/>
  <c r="U42" i="1" s="1"/>
  <c r="S37" i="1"/>
  <c r="U37" i="1" s="1"/>
  <c r="S38" i="1"/>
  <c r="U38" i="1" s="1"/>
  <c r="S36" i="1"/>
  <c r="U36" i="1" s="1"/>
  <c r="S33" i="1"/>
  <c r="U33" i="1" s="1"/>
  <c r="S35" i="1"/>
  <c r="U35" i="1" s="1"/>
  <c r="S32" i="1"/>
  <c r="U32" i="1" s="1"/>
  <c r="S31" i="1"/>
  <c r="U31" i="1" s="1"/>
  <c r="S30" i="1"/>
  <c r="U30" i="1" s="1"/>
  <c r="S29" i="1"/>
  <c r="U29" i="1" s="1"/>
  <c r="S28" i="1"/>
  <c r="U28" i="1" s="1"/>
  <c r="S27" i="1"/>
  <c r="U27" i="1" s="1"/>
  <c r="S26" i="1"/>
  <c r="U26" i="1" s="1"/>
  <c r="S16" i="1"/>
  <c r="U16" i="1" s="1"/>
  <c r="S17" i="1"/>
  <c r="U17" i="1" s="1"/>
  <c r="S18" i="1"/>
  <c r="U18" i="1" s="1"/>
  <c r="S19" i="1"/>
  <c r="U19" i="1" s="1"/>
  <c r="S15" i="1"/>
  <c r="U15" i="1" s="1"/>
  <c r="S13" i="1"/>
  <c r="U13" i="1" s="1"/>
  <c r="S10" i="1"/>
  <c r="U10" i="1" s="1"/>
  <c r="S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Z87" i="1" l="1"/>
  <c r="Z89" i="1" s="1"/>
  <c r="Y89" i="1"/>
  <c r="AB82" i="1"/>
  <c r="AB89" i="1" s="1"/>
  <c r="AA89" i="1"/>
  <c r="AA67" i="1"/>
  <c r="AB67" i="1" s="1"/>
  <c r="AA8" i="1"/>
  <c r="AB8" i="1" s="1"/>
  <c r="Z63" i="1"/>
  <c r="Z13" i="1"/>
  <c r="Z61" i="1"/>
  <c r="AA66" i="1"/>
  <c r="AB66" i="1" s="1"/>
  <c r="Z59" i="1"/>
  <c r="Z58" i="1"/>
  <c r="Z10" i="1"/>
  <c r="Z69" i="1"/>
  <c r="Z56" i="1"/>
  <c r="Z55" i="1"/>
  <c r="Z7" i="1"/>
  <c r="Z64" i="1"/>
  <c r="AB5" i="1"/>
  <c r="AA116" i="1"/>
  <c r="Z5" i="1"/>
  <c r="Z70" i="1"/>
  <c r="Z62" i="1"/>
  <c r="Z54" i="1"/>
  <c r="Z6" i="1"/>
  <c r="AA65" i="1"/>
  <c r="AB65" i="1" s="1"/>
  <c r="AA57" i="1"/>
  <c r="AB57" i="1" s="1"/>
  <c r="Z68" i="1"/>
  <c r="Z60" i="1"/>
  <c r="Y116" i="1"/>
  <c r="Z33" i="1"/>
  <c r="AB116" i="1"/>
  <c r="Y71" i="1"/>
  <c r="O28" i="1"/>
  <c r="O36" i="1"/>
  <c r="I71" i="1"/>
  <c r="J71" i="1"/>
  <c r="K71" i="1"/>
  <c r="M71" i="1"/>
  <c r="P71" i="1"/>
  <c r="V71" i="1"/>
  <c r="W71" i="1"/>
  <c r="X71" i="1"/>
  <c r="N6" i="1"/>
  <c r="O6" i="1" s="1"/>
  <c r="N7" i="1"/>
  <c r="O7" i="1" s="1"/>
  <c r="N8" i="1"/>
  <c r="O8" i="1" s="1"/>
  <c r="N9" i="1"/>
  <c r="O9" i="1" s="1"/>
  <c r="N10" i="1"/>
  <c r="O10" i="1" s="1"/>
  <c r="N11" i="1"/>
  <c r="O11" i="1" s="1"/>
  <c r="N12" i="1"/>
  <c r="O12" i="1" s="1"/>
  <c r="N13" i="1"/>
  <c r="O13" i="1" s="1"/>
  <c r="N14" i="1"/>
  <c r="O14" i="1" s="1"/>
  <c r="N15" i="1"/>
  <c r="O15" i="1" s="1"/>
  <c r="N16" i="1"/>
  <c r="O16" i="1" s="1"/>
  <c r="N17" i="1"/>
  <c r="O17" i="1" s="1"/>
  <c r="N18" i="1"/>
  <c r="O18" i="1" s="1"/>
  <c r="N19" i="1"/>
  <c r="O19" i="1" s="1"/>
  <c r="N20" i="1"/>
  <c r="O20" i="1" s="1"/>
  <c r="N21" i="1"/>
  <c r="O21" i="1" s="1"/>
  <c r="N22" i="1"/>
  <c r="O22" i="1" s="1"/>
  <c r="N23" i="1"/>
  <c r="O23" i="1" s="1"/>
  <c r="N24" i="1"/>
  <c r="O24" i="1" s="1"/>
  <c r="N25" i="1"/>
  <c r="O25" i="1" s="1"/>
  <c r="N26" i="1"/>
  <c r="O26" i="1" s="1"/>
  <c r="N27" i="1"/>
  <c r="O27" i="1" s="1"/>
  <c r="N28" i="1"/>
  <c r="N29" i="1"/>
  <c r="O29" i="1" s="1"/>
  <c r="N30" i="1"/>
  <c r="O30" i="1" s="1"/>
  <c r="N31" i="1"/>
  <c r="O31" i="1" s="1"/>
  <c r="N32" i="1"/>
  <c r="O32" i="1" s="1"/>
  <c r="N33" i="1"/>
  <c r="O33" i="1" s="1"/>
  <c r="N34" i="1"/>
  <c r="O34" i="1" s="1"/>
  <c r="N35" i="1"/>
  <c r="O35" i="1" s="1"/>
  <c r="N36" i="1"/>
  <c r="N37" i="1"/>
  <c r="O37" i="1" s="1"/>
  <c r="N38" i="1"/>
  <c r="O38" i="1" s="1"/>
  <c r="N39" i="1"/>
  <c r="O39" i="1" s="1"/>
  <c r="N40" i="1"/>
  <c r="O40" i="1" s="1"/>
  <c r="N41" i="1"/>
  <c r="O41" i="1" s="1"/>
  <c r="N42" i="1"/>
  <c r="O42" i="1" s="1"/>
  <c r="N43" i="1"/>
  <c r="O43" i="1" s="1"/>
  <c r="N44" i="1"/>
  <c r="O44" i="1" s="1"/>
  <c r="N45" i="1"/>
  <c r="O45" i="1" s="1"/>
  <c r="N46" i="1"/>
  <c r="O46" i="1" s="1"/>
  <c r="N47" i="1"/>
  <c r="O47" i="1" s="1"/>
  <c r="N48" i="1"/>
  <c r="O48" i="1" s="1"/>
  <c r="N49" i="1"/>
  <c r="O49" i="1" s="1"/>
  <c r="N50" i="1"/>
  <c r="O50" i="1" s="1"/>
  <c r="N51" i="1"/>
  <c r="O51" i="1" s="1"/>
  <c r="N52" i="1"/>
  <c r="O52" i="1" s="1"/>
  <c r="N53" i="1"/>
  <c r="O53" i="1" s="1"/>
  <c r="N54" i="1"/>
  <c r="O54" i="1" s="1"/>
  <c r="N55" i="1"/>
  <c r="O55" i="1" s="1"/>
  <c r="N56" i="1"/>
  <c r="O56" i="1" s="1"/>
  <c r="N57" i="1"/>
  <c r="O57" i="1" s="1"/>
  <c r="N58" i="1"/>
  <c r="O58" i="1" s="1"/>
  <c r="N59" i="1"/>
  <c r="O59" i="1" s="1"/>
  <c r="N60" i="1"/>
  <c r="O60" i="1" s="1"/>
  <c r="N61" i="1"/>
  <c r="O61" i="1" s="1"/>
  <c r="N62" i="1"/>
  <c r="O62" i="1" s="1"/>
  <c r="N63" i="1"/>
  <c r="O63" i="1" s="1"/>
  <c r="N64" i="1"/>
  <c r="O64" i="1" s="1"/>
  <c r="N65" i="1"/>
  <c r="O65" i="1" s="1"/>
  <c r="N66" i="1"/>
  <c r="O66" i="1" s="1"/>
  <c r="N67" i="1"/>
  <c r="O67" i="1" s="1"/>
  <c r="N68" i="1"/>
  <c r="O68" i="1" s="1"/>
  <c r="N69" i="1"/>
  <c r="O69" i="1" s="1"/>
  <c r="N70" i="1"/>
  <c r="O70" i="1" s="1"/>
  <c r="X93" i="1"/>
  <c r="V115" i="1"/>
  <c r="V113" i="1"/>
  <c r="V112" i="1"/>
  <c r="V111" i="1"/>
  <c r="V110" i="1"/>
  <c r="V109" i="1"/>
  <c r="V108" i="1"/>
  <c r="V107" i="1"/>
  <c r="V106" i="1"/>
  <c r="V103" i="1"/>
  <c r="V102" i="1"/>
  <c r="V100" i="1"/>
  <c r="V101" i="1"/>
  <c r="V99" i="1"/>
  <c r="V94" i="1"/>
  <c r="I116" i="1"/>
  <c r="J116" i="1"/>
  <c r="K116" i="1"/>
  <c r="M116" i="1"/>
  <c r="P116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S115" i="1"/>
  <c r="U115" i="1" s="1"/>
  <c r="S93" i="1"/>
  <c r="U93" i="1" s="1"/>
  <c r="R95" i="1"/>
  <c r="R96" i="1"/>
  <c r="R97" i="1"/>
  <c r="R98" i="1"/>
  <c r="S94" i="1"/>
  <c r="U94" i="1" s="1"/>
  <c r="R94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N94" i="1"/>
  <c r="O94" i="1" s="1"/>
  <c r="N95" i="1"/>
  <c r="O95" i="1" s="1"/>
  <c r="N96" i="1"/>
  <c r="O96" i="1" s="1"/>
  <c r="N97" i="1"/>
  <c r="O97" i="1" s="1"/>
  <c r="N98" i="1"/>
  <c r="O98" i="1" s="1"/>
  <c r="N99" i="1"/>
  <c r="O99" i="1" s="1"/>
  <c r="N100" i="1"/>
  <c r="O100" i="1" s="1"/>
  <c r="N101" i="1"/>
  <c r="O101" i="1" s="1"/>
  <c r="N102" i="1"/>
  <c r="O102" i="1" s="1"/>
  <c r="N103" i="1"/>
  <c r="O103" i="1" s="1"/>
  <c r="N104" i="1"/>
  <c r="O104" i="1" s="1"/>
  <c r="N105" i="1"/>
  <c r="O105" i="1" s="1"/>
  <c r="N106" i="1"/>
  <c r="O106" i="1" s="1"/>
  <c r="N107" i="1"/>
  <c r="O107" i="1" s="1"/>
  <c r="N108" i="1"/>
  <c r="O108" i="1" s="1"/>
  <c r="N109" i="1"/>
  <c r="O109" i="1" s="1"/>
  <c r="N110" i="1"/>
  <c r="O110" i="1" s="1"/>
  <c r="N111" i="1"/>
  <c r="O111" i="1" s="1"/>
  <c r="N112" i="1"/>
  <c r="O112" i="1" s="1"/>
  <c r="N113" i="1"/>
  <c r="O113" i="1" s="1"/>
  <c r="N114" i="1"/>
  <c r="O114" i="1" s="1"/>
  <c r="N115" i="1"/>
  <c r="O115" i="1" s="1"/>
  <c r="H116" i="1"/>
  <c r="V84" i="1"/>
  <c r="V83" i="1"/>
  <c r="X75" i="1"/>
  <c r="X76" i="1"/>
  <c r="X77" i="1"/>
  <c r="X78" i="1"/>
  <c r="X79" i="1"/>
  <c r="X80" i="1"/>
  <c r="X81" i="1"/>
  <c r="V74" i="1"/>
  <c r="X74" i="1" s="1"/>
  <c r="S83" i="1"/>
  <c r="U83" i="1" s="1"/>
  <c r="S75" i="1"/>
  <c r="U75" i="1" s="1"/>
  <c r="S76" i="1"/>
  <c r="S77" i="1"/>
  <c r="S78" i="1"/>
  <c r="S79" i="1"/>
  <c r="S80" i="1"/>
  <c r="S81" i="1"/>
  <c r="S84" i="1"/>
  <c r="U84" i="1" s="1"/>
  <c r="S85" i="1"/>
  <c r="S74" i="1"/>
  <c r="U74" i="1" s="1"/>
  <c r="V85" i="1"/>
  <c r="P75" i="1"/>
  <c r="P74" i="1"/>
  <c r="R82" i="1"/>
  <c r="S82" i="1" s="1"/>
  <c r="U82" i="1" s="1"/>
  <c r="P83" i="1"/>
  <c r="R83" i="1" s="1"/>
  <c r="N75" i="1"/>
  <c r="O75" i="1" s="1"/>
  <c r="N76" i="1"/>
  <c r="N77" i="1"/>
  <c r="O77" i="1" s="1"/>
  <c r="N78" i="1"/>
  <c r="N79" i="1"/>
  <c r="O79" i="1" s="1"/>
  <c r="N80" i="1"/>
  <c r="N81" i="1"/>
  <c r="N82" i="1"/>
  <c r="N83" i="1"/>
  <c r="O83" i="1" s="1"/>
  <c r="N84" i="1"/>
  <c r="N85" i="1"/>
  <c r="R85" i="1"/>
  <c r="R93" i="1"/>
  <c r="N93" i="1"/>
  <c r="O93" i="1" s="1"/>
  <c r="P77" i="1"/>
  <c r="R77" i="1" s="1"/>
  <c r="H71" i="1"/>
  <c r="S70" i="1"/>
  <c r="U70" i="1" s="1"/>
  <c r="S41" i="1"/>
  <c r="U41" i="1" s="1"/>
  <c r="S39" i="1"/>
  <c r="U39" i="1" s="1"/>
  <c r="S8" i="1"/>
  <c r="U8" i="1" s="1"/>
  <c r="S7" i="1"/>
  <c r="U7" i="1" s="1"/>
  <c r="S6" i="1"/>
  <c r="U6" i="1" s="1"/>
  <c r="R5" i="1"/>
  <c r="R71" i="1" s="1"/>
  <c r="Z116" i="1" l="1"/>
  <c r="Z71" i="1"/>
  <c r="AA71" i="1"/>
  <c r="AB71" i="1"/>
  <c r="AB120" i="1" s="1"/>
  <c r="V116" i="1"/>
  <c r="X116" i="1"/>
  <c r="U116" i="1"/>
  <c r="R116" i="1"/>
  <c r="O116" i="1"/>
  <c r="S116" i="1"/>
  <c r="N116" i="1"/>
  <c r="S69" i="1"/>
  <c r="U69" i="1" s="1"/>
  <c r="O85" i="1"/>
  <c r="P78" i="1"/>
  <c r="R78" i="1" s="1"/>
  <c r="R75" i="1"/>
  <c r="P79" i="1"/>
  <c r="R79" i="1" s="1"/>
  <c r="U79" i="1"/>
  <c r="N5" i="1"/>
  <c r="U5" i="1"/>
  <c r="O81" i="1"/>
  <c r="O78" i="1"/>
  <c r="P81" i="1"/>
  <c r="R81" i="1" s="1"/>
  <c r="U76" i="1"/>
  <c r="R74" i="1"/>
  <c r="U78" i="1"/>
  <c r="O84" i="1"/>
  <c r="U85" i="1"/>
  <c r="N74" i="1"/>
  <c r="O74" i="1" s="1"/>
  <c r="O76" i="1"/>
  <c r="O80" i="1"/>
  <c r="R84" i="1"/>
  <c r="U77" i="1"/>
  <c r="U81" i="1"/>
  <c r="P76" i="1"/>
  <c r="R76" i="1" s="1"/>
  <c r="P80" i="1"/>
  <c r="R80" i="1" s="1"/>
  <c r="U80" i="1"/>
  <c r="X120" i="1" l="1"/>
  <c r="Z120" i="1"/>
  <c r="O5" i="1"/>
  <c r="O71" i="1" s="1"/>
  <c r="N71" i="1"/>
  <c r="S71" i="1"/>
  <c r="U71" i="1"/>
  <c r="U120" i="1" l="1"/>
  <c r="R120" i="1"/>
</calcChain>
</file>

<file path=xl/sharedStrings.xml><?xml version="1.0" encoding="utf-8"?>
<sst xmlns="http://schemas.openxmlformats.org/spreadsheetml/2006/main" count="284" uniqueCount="159">
  <si>
    <t>Основное средство</t>
  </si>
  <si>
    <t>Инв. номер</t>
  </si>
  <si>
    <t>Дата ввода в экслуатацию МП</t>
  </si>
  <si>
    <t>Амортизационная группа</t>
  </si>
  <si>
    <t>Срок полезного исп. БУ</t>
  </si>
  <si>
    <t>Максимальный СПИ</t>
  </si>
  <si>
    <t>начисление амортизации</t>
  </si>
  <si>
    <t>балансовая ст-ть (на конец)</t>
  </si>
  <si>
    <t>амортизация (на конец)</t>
  </si>
  <si>
    <t>остаточная ст-ть (на конец)</t>
  </si>
  <si>
    <t>Балансовая ст-ть</t>
  </si>
  <si>
    <t>Амортизация 1 мес по максимальному СПИ</t>
  </si>
  <si>
    <t>Амортизация за 12 мес</t>
  </si>
  <si>
    <t>Процент</t>
  </si>
  <si>
    <t>Амортизация за 2024</t>
  </si>
  <si>
    <t>Амортизация за 2025</t>
  </si>
  <si>
    <t>АУП</t>
  </si>
  <si>
    <t>Система видеонаблюдения административного здания</t>
  </si>
  <si>
    <t>Вторая группа (свыше 2 лет до 3 лет включительно)</t>
  </si>
  <si>
    <t>Нежилые помещения №1-49,83-100</t>
  </si>
  <si>
    <t>Десятая группа (свыше 30 лет)</t>
  </si>
  <si>
    <t>Дверь металлическая</t>
  </si>
  <si>
    <t>Седьмая группа (свыше 15 лет до 20 лет включительно)</t>
  </si>
  <si>
    <t>Склад (База ОМТС Теплый склад 12*42)</t>
  </si>
  <si>
    <t>Шестая группа (свыше 10 лет до 15 лет включительно)</t>
  </si>
  <si>
    <t>Четвертая группа (свыше 5 лет до 7 лет включительно)</t>
  </si>
  <si>
    <t>Принтер Kyocera Ecosys M3040dn1102P03NL0 { МФУ монохромное А4, 1200*1200dpi.40стр/мин, USB, LAN}</t>
  </si>
  <si>
    <t>Третья группа (свыше 3 лет до 5 лет включительно)</t>
  </si>
  <si>
    <t>Ворота откатные</t>
  </si>
  <si>
    <t>Цифровая камера 960-001057 Logitech ConferenceCam Group</t>
  </si>
  <si>
    <t>Принтер HP Laser Jet M436n ("W7U01A&gt; принтер/сканер/копир, А3, 23стр/мин, 128Мб, USB, Ethernet")</t>
  </si>
  <si>
    <t>Эстакада для хранения металлопроката</t>
  </si>
  <si>
    <t>Девятая группа (свыше 25 лет до 30 лет включительно)</t>
  </si>
  <si>
    <t>Принтер HP Laser Jet M436nda &lt;W7U02A&gt; принтер/сканер/копир, А3, 23стр/мин, дуплекс, ADF, 128Мб, USB,</t>
  </si>
  <si>
    <t>Шкаф купе встроенный зеркало Бронза, с монтажом и доставкой</t>
  </si>
  <si>
    <t>Рулонная штора "Зебра",226*150см,ткань кат.4 Бэлла 02</t>
  </si>
  <si>
    <t>Диван Барон 140</t>
  </si>
  <si>
    <t>Диван Роял(фабр Царь)</t>
  </si>
  <si>
    <t>Система SPRecord ISDN E1-S</t>
  </si>
  <si>
    <t>Кондиционер KITANO KR-AKEBONO-12</t>
  </si>
  <si>
    <t>Генератор ЗУБР инверторный</t>
  </si>
  <si>
    <t>Стол для переговоров наборной</t>
  </si>
  <si>
    <t>Стол секретаря</t>
  </si>
  <si>
    <t>Тумба под оргтехнику</t>
  </si>
  <si>
    <t>Шкаф купе</t>
  </si>
  <si>
    <t>Шкаф купе стекло</t>
  </si>
  <si>
    <t>Встраиваемый холодильник Samsung BRB260030WW/WT</t>
  </si>
  <si>
    <t>Сплит-системам HISENSE AS-10UR4SVETG67</t>
  </si>
  <si>
    <t>Сплит-системам HISENSE AS-10UR4SVETG67(C)</t>
  </si>
  <si>
    <t>Сплит-системам Mitsubishi Electric MSZ-EF25VE/MUZ-EF25VE</t>
  </si>
  <si>
    <t>Система шкафов ЗАК 2910х360х2810 (туя) (2 открытыхстеллажа,1 комбинир,руч.квадро,2 рад.модул.</t>
  </si>
  <si>
    <t>Моноблок НР ProOne 440 G5 [7EM70EA] 23.8 ``{FHD i5-9500T/8Gb/256Gb SSD/DVDRW/W10Pro}</t>
  </si>
  <si>
    <t>Принтер Kyocera Ecosys M3655idn 1102ТВ3NL0</t>
  </si>
  <si>
    <t>Принтер Kyocera М2540DN 1102SH3NL0{A4,40ррm,1200х1200dpi,512Mb,Ethernet RJ-45,USB}</t>
  </si>
  <si>
    <t>принтер Kyocera ECOSYS M4132idn 1102Р13NL0</t>
  </si>
  <si>
    <t>Измеритель приточного бетона электронный ИПС-МГ4.01</t>
  </si>
  <si>
    <t>Ноутбук Xiaomi Mi Notebook15/6 2019 (Intel Core i7 8550U) 1800MHz/15/6'/1920x1080/16GB/512GB SSD/DVD</t>
  </si>
  <si>
    <t>Первая группа (от 1 года до 2 лет включительно)</t>
  </si>
  <si>
    <t>17.3" Ноутбук ASUS TUF Gaming (FX705DT-AU042)(FHD/IPS)</t>
  </si>
  <si>
    <t>17.3" Ноутбук ASUS TUF Gaming A17</t>
  </si>
  <si>
    <t>АРМ(Компьютер DELL Vostro 3671+Монитор LCD Samsung 24"(2шт))</t>
  </si>
  <si>
    <t>АРМ (Компьютер Acer Veriton N4660G+Монитор LCD samsung 23.6"S24E390HL+мышь+клав)</t>
  </si>
  <si>
    <t>АРМ (Компьютер в сборе Intel Core i5- 9500+ монитора LCD LG 25"+клавиатура,мышь мультимедийный)</t>
  </si>
  <si>
    <t>Принтер Kyocera Ecosys M2040DN 1102S33NL0 ( А4,512mb,LCD,40стр/мин,лазерное МФУ,сетевой)</t>
  </si>
  <si>
    <t>АРМ (Компьютер в сборе Intel Core+монитор LCD LG+ клавиатура+мышь)</t>
  </si>
  <si>
    <t>Зарядное устройство RGK BC-30D (тип Topcon,Trimble)</t>
  </si>
  <si>
    <t>Нивелир цифровой Trimble DINI 0.7, поверен</t>
  </si>
  <si>
    <t>Пятая группа (свыше 7 лет до 10 лет включительно)</t>
  </si>
  <si>
    <t>Шкаф Купе</t>
  </si>
  <si>
    <t>Шкаф Распашной.Полки</t>
  </si>
  <si>
    <t>Вывеска с светодиодной подсветкой на металлической конструкции с логотипом "АО Салехарэнерго"</t>
  </si>
  <si>
    <t>Мезонин</t>
  </si>
  <si>
    <t>Фронтальные стеллажи</t>
  </si>
  <si>
    <t>GNSS приемник SOUTH Galaxy G 1 Plus на базе платы управления "Trimbie"</t>
  </si>
  <si>
    <t>Ворота подъемные секционные арочного склада №2</t>
  </si>
  <si>
    <t>Итог</t>
  </si>
  <si>
    <t>СЭУ</t>
  </si>
  <si>
    <t>Счетчик портативный однофазный эталонный СЕ601</t>
  </si>
  <si>
    <t>28.08.2018 0:00:00</t>
  </si>
  <si>
    <t>Оборудование для локального ограничения водоотведения "ГЛОТ"</t>
  </si>
  <si>
    <t>15.04.2019 0:00:00</t>
  </si>
  <si>
    <t>Прибор Энергомонитор 3.3Т1-С /1</t>
  </si>
  <si>
    <t>31.01.2020 0:00:00</t>
  </si>
  <si>
    <t>Прибор Энергомонитор 3.3Т1-С /2</t>
  </si>
  <si>
    <t>Прибор Энергомонитор 3.3Т1-С /3</t>
  </si>
  <si>
    <t>Прибор Энергомонитор 3.3Т1-С /4</t>
  </si>
  <si>
    <t>Прибор Энергомонитор 3.3Т1-С /5</t>
  </si>
  <si>
    <t>АРМ(Компьютер в сборе Intel Core i5-9500+Монитор LCD Samsung 27"+клавиатура)</t>
  </si>
  <si>
    <t>01.12.2020 0:00:00</t>
  </si>
  <si>
    <t>АИИСКУЭ нижний многоквартирные дома</t>
  </si>
  <si>
    <t>31.12.2021 0:00:00</t>
  </si>
  <si>
    <t>Автоматизированная интеллектуальная система коммерческого учета эл.энергии(АИСКУЭ) (2-й этап)</t>
  </si>
  <si>
    <t>МФУ Kyocera M4125idn 1102P23NLO</t>
  </si>
  <si>
    <t>СЭР</t>
  </si>
  <si>
    <t xml:space="preserve">Система охранного телевидения </t>
  </si>
  <si>
    <t>Нежилое помещение  по ул.Чубынина д.14, Литер А3, А4</t>
  </si>
  <si>
    <t>Принтер Kyocera Ecosys M3540DN 1102NZ3NL0 {лазерное МФУ А4, 1200*1200dpi. 40стр/мин, USB, LAN}</t>
  </si>
  <si>
    <t>Принтер Kyocera P3060DN 1102T63NL0</t>
  </si>
  <si>
    <t>Стол письменный на опорной тумбе левый 2230*1740*760 (туя)</t>
  </si>
  <si>
    <t>Шкаф для бумаг 1310*450*2100 (туя)</t>
  </si>
  <si>
    <t>Шкаф для одежды 1310*450*2100 (туя)</t>
  </si>
  <si>
    <t>Телевизор LED TCL 50"L50P6US Metal (черный)</t>
  </si>
  <si>
    <t>Телевизор LED TCL 65"L65P6US Metal (черный)/Uitra HD/60Hz/DVB-T/DVB-T2/DVB-C/DVB-S/D VB-S2/USB/WiFi</t>
  </si>
  <si>
    <t>Вывеска "Салехардэнерго" (буквы, декоративные полосы) с контражурной подсветкой</t>
  </si>
  <si>
    <t>Вывеска "Салехардэнерго" №2 (объемные буквы, полоса декоративная) с контражурной подсветкой</t>
  </si>
  <si>
    <t>Информационная стойка 1600(Д)х350(Ш)х2600(В)мм Ясень светлый/Белый</t>
  </si>
  <si>
    <t>Ресепшин 2200(Д)х800(Ш)х1100(В)мм Ясень светлый/Белый</t>
  </si>
  <si>
    <t>Стоянка автомобильная по ул.Чубынина. д.14</t>
  </si>
  <si>
    <t>Кухонный гарнитур "Анастасия"(Белый с пр/фрезез/капучино) со столешницей 38 мм</t>
  </si>
  <si>
    <t>Автоматическая пож. сигнализация и система оповещения и управления эвакуацией в нежилых помещениях</t>
  </si>
  <si>
    <t>Автоматический шлагбаум</t>
  </si>
  <si>
    <t>Стоянка автомобильная по ул.Чубынина. д.14 (для собственных нужд)</t>
  </si>
  <si>
    <t>Система записи "Клиент-Оператор" ЦОК</t>
  </si>
  <si>
    <t>Принтер Kyocera Ecosys M2540DN 1102SNH3NL0 { А4,40ppm,1200*1200dpi. 512mb,Ethernet, RJ,USB}</t>
  </si>
  <si>
    <t xml:space="preserve">Автоматизированная интеллектуальная система комерческого учета эл.энергии(АИСКУЭ) </t>
  </si>
  <si>
    <t>09.01.2023 0:00:00</t>
  </si>
  <si>
    <t>29.12.2023 0:00:00</t>
  </si>
  <si>
    <t>31.12.2023 0:00:00</t>
  </si>
  <si>
    <t>Система электронной очереди, ул.Чубынина 14</t>
  </si>
  <si>
    <t>31.03.2016 0:00:00</t>
  </si>
  <si>
    <t>26.12.2017 0:00:00</t>
  </si>
  <si>
    <t>29.03.2018 0:00:00</t>
  </si>
  <si>
    <t>27.06.2018 0:00:00</t>
  </si>
  <si>
    <t>20.07.2018 0:00:00</t>
  </si>
  <si>
    <t>28.09.2018 0:00:00</t>
  </si>
  <si>
    <t>01.10.2018 0:00:00</t>
  </si>
  <si>
    <t>16.10.2018 0:00:00</t>
  </si>
  <si>
    <t>31.10.2018 0:00:00</t>
  </si>
  <si>
    <t>30.11.2018 0:00:00</t>
  </si>
  <si>
    <t>29.11.2019 0:00:00</t>
  </si>
  <si>
    <t>26.12.2019 0:00:00</t>
  </si>
  <si>
    <t>30.11.2023 0:00:00</t>
  </si>
  <si>
    <t>Амортизация за 2023 (факт)</t>
  </si>
  <si>
    <t>Толщиномер покрытый Константа К5</t>
  </si>
  <si>
    <t>МФУ Kyocera ECOSYS M2040dn,P/C/S, ч/б лазерный, A4, 40стр/мин, 1200x1200 dpi, 512 Мб, USB 2.0 /1</t>
  </si>
  <si>
    <t>МФУ Kyocera ECOSYS M2040dn,P/C/S, ч/б лазерный, A4, 40стр/мин, 1200x1200 dpi, 512 Мб, USB 2.0 /2</t>
  </si>
  <si>
    <t>Система видеонаблюдения склада ОМТС ул.Игарская</t>
  </si>
  <si>
    <t>Уничтожитель (шредер) Bulros 5850S Bulros SH-D-LGR-585 0-130-__-02 Китай</t>
  </si>
  <si>
    <t>Система видеонаблюдения административного здания ул.Свердлова 39</t>
  </si>
  <si>
    <t>Ворота секционные №1</t>
  </si>
  <si>
    <t>Ворота секционные №2</t>
  </si>
  <si>
    <t>Сервер Rack</t>
  </si>
  <si>
    <t>Кухонный гарнитур со встраиваемой техникой</t>
  </si>
  <si>
    <t>Амортизация на 2026</t>
  </si>
  <si>
    <t>Амортизация на 2027</t>
  </si>
  <si>
    <t>Расчет амортизационных отчислений АО "Салехардэнерго" по виду деятельности сбыт электроэнергии на 2025-2027 гг. (ПЛАН)</t>
  </si>
  <si>
    <t>ИТОГО 2023 г.</t>
  </si>
  <si>
    <t>ИТОГО 2024 г.</t>
  </si>
  <si>
    <t>ИТОГО 2025 г.</t>
  </si>
  <si>
    <t>ИТОГО 2026 г.</t>
  </si>
  <si>
    <t>ИТОГО 2027 г.</t>
  </si>
  <si>
    <t>Автоматизированная интеллектуальная система коммерческого учета эл.энергии(АИСКУЭ)</t>
  </si>
  <si>
    <t>Амортизация на 2027 с примененным процентом</t>
  </si>
  <si>
    <t>Амортизация на 2026 с примененным процентом</t>
  </si>
  <si>
    <t>Амортизация на 2025 с примененным процентом</t>
  </si>
  <si>
    <t>Амортизация на 2024 с примененным процентом</t>
  </si>
  <si>
    <t>Амортизация на 2023 с примененным процентом</t>
  </si>
  <si>
    <t>Экономист ПЭО</t>
  </si>
  <si>
    <t>Л.А. Локтева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</si>
</sst>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0000000;[Red]\-00000000"/>
    <numFmt numFmtId="165" formatCode="0.00;[Red]\-0.00"/>
    <numFmt numFmtId="166" formatCode="#,##0.00_ ;[Red]\-#,##0.00\ "/>
    <numFmt numFmtId="167" formatCode="00000000"/>
  </numFmts>
  <fonts count="6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</font>
    <font>
      <sz val="8"/>
      <name val="Calibri"/>
      <family val="2"/>
      <scheme val="minor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5F2DD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0"/>
      </left>
      <right/>
      <top style="thin">
        <color indexed="60"/>
      </top>
      <bottom style="thin">
        <color indexed="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54">
    <xf numFmtId="0" fontId="0" fillId="0" borderId="0" xfId="0"/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0" fontId="2" fillId="3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6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40" fontId="1" fillId="0" borderId="0" xfId="0" applyNumberFormat="1" applyFont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4" fontId="2" fillId="5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0" fontId="2" fillId="5" borderId="1" xfId="0" applyNumberFormat="1" applyFont="1" applyFill="1" applyBorder="1" applyAlignment="1">
      <alignment horizontal="center" vertical="center" wrapText="1"/>
    </xf>
    <xf numFmtId="40" fontId="2" fillId="5" borderId="1" xfId="1" applyNumberFormat="1" applyFont="1" applyFill="1" applyBorder="1" applyAlignment="1">
      <alignment horizontal="center" vertical="center" wrapText="1"/>
    </xf>
    <xf numFmtId="164" fontId="1" fillId="4" borderId="1" xfId="1" applyNumberFormat="1" applyFont="1" applyFill="1" applyBorder="1" applyAlignment="1">
      <alignment horizontal="center" vertical="center" wrapText="1"/>
    </xf>
    <xf numFmtId="22" fontId="1" fillId="4" borderId="2" xfId="1" applyNumberFormat="1" applyFont="1" applyFill="1" applyBorder="1" applyAlignment="1">
      <alignment horizontal="center" vertical="center" wrapText="1"/>
    </xf>
    <xf numFmtId="0" fontId="1" fillId="4" borderId="1" xfId="1" applyFont="1" applyFill="1" applyBorder="1" applyAlignment="1">
      <alignment horizontal="center" vertical="center" wrapText="1"/>
    </xf>
    <xf numFmtId="1" fontId="1" fillId="4" borderId="1" xfId="1" applyNumberFormat="1" applyFont="1" applyFill="1" applyBorder="1" applyAlignment="1">
      <alignment horizontal="center" vertical="center" wrapText="1"/>
    </xf>
    <xf numFmtId="40" fontId="1" fillId="4" borderId="3" xfId="2" applyNumberFormat="1" applyFont="1" applyFill="1" applyBorder="1" applyAlignment="1">
      <alignment horizontal="center" vertical="center" wrapText="1"/>
    </xf>
    <xf numFmtId="40" fontId="1" fillId="4" borderId="1" xfId="2" applyNumberFormat="1" applyFont="1" applyFill="1" applyBorder="1" applyAlignment="1">
      <alignment horizontal="center" vertical="center" wrapText="1"/>
    </xf>
    <xf numFmtId="0" fontId="1" fillId="4" borderId="3" xfId="2" applyNumberFormat="1" applyFont="1" applyFill="1" applyBorder="1" applyAlignment="1">
      <alignment horizontal="center" vertical="center" wrapText="1"/>
    </xf>
    <xf numFmtId="165" fontId="1" fillId="4" borderId="3" xfId="2" applyNumberFormat="1" applyFont="1" applyFill="1" applyBorder="1" applyAlignment="1">
      <alignment horizontal="center" vertical="center" wrapText="1"/>
    </xf>
    <xf numFmtId="1" fontId="1" fillId="4" borderId="3" xfId="2" applyNumberFormat="1" applyFont="1" applyFill="1" applyBorder="1" applyAlignment="1">
      <alignment horizontal="center" vertical="center" wrapText="1"/>
    </xf>
    <xf numFmtId="40" fontId="1" fillId="4" borderId="3" xfId="1" applyNumberFormat="1" applyFont="1" applyFill="1" applyBorder="1" applyAlignment="1">
      <alignment horizontal="center" vertical="center" wrapText="1"/>
    </xf>
    <xf numFmtId="4" fontId="1" fillId="4" borderId="1" xfId="1" applyNumberFormat="1" applyFont="1" applyFill="1" applyBorder="1" applyAlignment="1">
      <alignment horizontal="center" vertical="center" wrapText="1"/>
    </xf>
    <xf numFmtId="40" fontId="1" fillId="4" borderId="1" xfId="1" applyNumberFormat="1" applyFont="1" applyFill="1" applyBorder="1" applyAlignment="1">
      <alignment horizontal="center" vertical="center" wrapText="1"/>
    </xf>
    <xf numFmtId="40" fontId="1" fillId="0" borderId="1" xfId="1" applyNumberFormat="1" applyFont="1" applyBorder="1" applyAlignment="1">
      <alignment horizontal="center" vertical="center" wrapText="1"/>
    </xf>
    <xf numFmtId="40" fontId="2" fillId="5" borderId="3" xfId="2" applyNumberFormat="1" applyFont="1" applyFill="1" applyBorder="1" applyAlignment="1">
      <alignment horizontal="right" vertical="top" wrapText="1"/>
    </xf>
    <xf numFmtId="166" fontId="2" fillId="5" borderId="1" xfId="0" applyNumberFormat="1" applyFont="1" applyFill="1" applyBorder="1" applyAlignment="1">
      <alignment horizontal="center" vertical="center"/>
    </xf>
    <xf numFmtId="167" fontId="1" fillId="4" borderId="3" xfId="2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2" fontId="1" fillId="4" borderId="3" xfId="2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/>
    </xf>
    <xf numFmtId="3" fontId="1" fillId="4" borderId="2" xfId="1" applyNumberFormat="1" applyFont="1" applyFill="1" applyBorder="1" applyAlignment="1">
      <alignment horizontal="center" vertical="center" wrapText="1"/>
    </xf>
    <xf numFmtId="3" fontId="2" fillId="5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3" fontId="1" fillId="4" borderId="3" xfId="2" applyNumberFormat="1" applyFont="1" applyFill="1" applyBorder="1" applyAlignment="1">
      <alignment horizontal="center" vertical="center" wrapText="1"/>
    </xf>
    <xf numFmtId="3" fontId="2" fillId="5" borderId="1" xfId="1" applyNumberFormat="1" applyFont="1" applyFill="1" applyBorder="1" applyAlignment="1">
      <alignment horizontal="center" vertical="center" wrapText="1"/>
    </xf>
    <xf numFmtId="3" fontId="1" fillId="4" borderId="0" xfId="1" applyNumberFormat="1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TDSheet" xfId="1" xr:uid="{2B8C99FF-4E5F-4D76-BA08-83B21D0923E7}"/>
    <cellStyle name="Обычный_Лист1" xfId="2" xr:uid="{C11C7460-9E12-45D8-86D6-42E2CF5C36E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B123"/>
  <sheetViews>
    <sheetView tabSelected="1" zoomScale="85" zoomScaleNormal="85" workbookViewId="0">
      <pane xSplit="2" ySplit="3" topLeftCell="C109" activePane="bottomRight" state="frozen"/>
      <selection pane="topRight" activeCell="C1" sqref="C1"/>
      <selection pane="bottomLeft" activeCell="A4" sqref="A4"/>
      <selection pane="bottomRight" activeCell="K123" sqref="K123"/>
    </sheetView>
  </sheetViews>
  <sheetFormatPr defaultColWidth="9" defaultRowHeight="12.75" x14ac:dyDescent="0.25"/>
  <cols>
    <col min="1" max="1" width="2" style="1" customWidth="1"/>
    <col min="2" max="2" width="37.7109375" style="1" customWidth="1"/>
    <col min="3" max="3" width="11.5703125" style="1" customWidth="1"/>
    <col min="4" max="4" width="17.28515625" style="1" customWidth="1"/>
    <col min="5" max="5" width="28.42578125" style="1" customWidth="1"/>
    <col min="6" max="6" width="10" style="1" customWidth="1"/>
    <col min="7" max="7" width="11.7109375" style="50" customWidth="1"/>
    <col min="8" max="11" width="15" style="1" customWidth="1"/>
    <col min="12" max="12" width="8.5703125" style="50" customWidth="1"/>
    <col min="13" max="13" width="13.5703125" style="1" customWidth="1"/>
    <col min="14" max="14" width="11.5703125" style="1" customWidth="1"/>
    <col min="15" max="15" width="13.85546875" style="1" customWidth="1"/>
    <col min="16" max="16" width="14.42578125" style="1" customWidth="1"/>
    <col min="17" max="17" width="9" style="1" customWidth="1"/>
    <col min="18" max="18" width="19.85546875" style="1" customWidth="1"/>
    <col min="19" max="19" width="12.42578125" style="1" customWidth="1"/>
    <col min="20" max="20" width="8.85546875" style="1" customWidth="1"/>
    <col min="21" max="21" width="14.42578125" style="1" customWidth="1"/>
    <col min="22" max="22" width="15.42578125" style="2" customWidth="1"/>
    <col min="23" max="23" width="10.140625" style="1" customWidth="1"/>
    <col min="24" max="24" width="19" style="2" customWidth="1"/>
    <col min="25" max="25" width="18.42578125" style="2" customWidth="1"/>
    <col min="26" max="26" width="16.28515625" style="2" customWidth="1"/>
    <col min="27" max="27" width="16.85546875" style="1" customWidth="1"/>
    <col min="28" max="28" width="22" style="1" customWidth="1"/>
    <col min="29" max="16384" width="9" style="1"/>
  </cols>
  <sheetData>
    <row r="1" spans="2:28" ht="21.75" customHeight="1" x14ac:dyDescent="0.25">
      <c r="B1" s="51" t="s">
        <v>145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</row>
    <row r="3" spans="2:28" ht="51" x14ac:dyDescent="0.25">
      <c r="B3" s="18" t="s">
        <v>0</v>
      </c>
      <c r="C3" s="18" t="s">
        <v>1</v>
      </c>
      <c r="D3" s="18" t="s">
        <v>2</v>
      </c>
      <c r="E3" s="18" t="s">
        <v>3</v>
      </c>
      <c r="F3" s="18" t="s">
        <v>4</v>
      </c>
      <c r="G3" s="42" t="s">
        <v>5</v>
      </c>
      <c r="H3" s="18" t="s">
        <v>6</v>
      </c>
      <c r="I3" s="18" t="s">
        <v>7</v>
      </c>
      <c r="J3" s="18" t="s">
        <v>8</v>
      </c>
      <c r="K3" s="18" t="s">
        <v>9</v>
      </c>
      <c r="L3" s="42" t="s">
        <v>5</v>
      </c>
      <c r="M3" s="18" t="s">
        <v>10</v>
      </c>
      <c r="N3" s="18" t="s">
        <v>11</v>
      </c>
      <c r="O3" s="18" t="s">
        <v>12</v>
      </c>
      <c r="P3" s="18" t="s">
        <v>132</v>
      </c>
      <c r="Q3" s="18" t="s">
        <v>13</v>
      </c>
      <c r="R3" s="18" t="s">
        <v>156</v>
      </c>
      <c r="S3" s="18" t="s">
        <v>14</v>
      </c>
      <c r="T3" s="18" t="s">
        <v>13</v>
      </c>
      <c r="U3" s="18" t="s">
        <v>155</v>
      </c>
      <c r="V3" s="19" t="s">
        <v>15</v>
      </c>
      <c r="W3" s="18" t="s">
        <v>13</v>
      </c>
      <c r="X3" s="19" t="s">
        <v>154</v>
      </c>
      <c r="Y3" s="19" t="s">
        <v>143</v>
      </c>
      <c r="Z3" s="19" t="s">
        <v>153</v>
      </c>
      <c r="AA3" s="19" t="s">
        <v>144</v>
      </c>
      <c r="AB3" s="19" t="s">
        <v>152</v>
      </c>
    </row>
    <row r="4" spans="2:28" x14ac:dyDescent="0.25">
      <c r="B4" s="20" t="s">
        <v>16</v>
      </c>
      <c r="C4" s="20"/>
      <c r="D4" s="20"/>
      <c r="E4" s="20"/>
      <c r="F4" s="20"/>
      <c r="G4" s="43"/>
      <c r="H4" s="21"/>
      <c r="I4" s="21"/>
      <c r="J4" s="21"/>
      <c r="K4" s="21"/>
      <c r="L4" s="43"/>
      <c r="M4" s="3"/>
      <c r="N4" s="3"/>
      <c r="O4" s="3"/>
      <c r="P4" s="3"/>
      <c r="Q4" s="4">
        <v>0.15</v>
      </c>
      <c r="R4" s="3"/>
      <c r="S4" s="3"/>
      <c r="T4" s="4">
        <v>0.15</v>
      </c>
      <c r="U4" s="3"/>
      <c r="V4" s="3"/>
      <c r="W4" s="4">
        <v>0.15</v>
      </c>
      <c r="X4" s="3"/>
      <c r="Y4" s="8"/>
      <c r="Z4" s="4">
        <v>0.15</v>
      </c>
      <c r="AA4" s="8"/>
      <c r="AB4" s="4">
        <v>0.15</v>
      </c>
    </row>
    <row r="5" spans="2:28" ht="25.5" x14ac:dyDescent="0.25">
      <c r="B5" s="26" t="s">
        <v>17</v>
      </c>
      <c r="C5" s="24">
        <v>9623</v>
      </c>
      <c r="D5" s="25">
        <v>39903</v>
      </c>
      <c r="E5" s="26" t="s">
        <v>18</v>
      </c>
      <c r="F5" s="27">
        <v>84</v>
      </c>
      <c r="G5" s="44">
        <v>84</v>
      </c>
      <c r="H5" s="28">
        <v>9316.68</v>
      </c>
      <c r="I5" s="28">
        <v>65217</v>
      </c>
      <c r="J5" s="28">
        <v>9316.68</v>
      </c>
      <c r="K5" s="28">
        <v>55900.32</v>
      </c>
      <c r="L5" s="44">
        <v>84</v>
      </c>
      <c r="M5" s="28">
        <v>65217</v>
      </c>
      <c r="N5" s="5">
        <f t="shared" ref="N5:N68" si="0">M5/L5</f>
        <v>776.39285714285711</v>
      </c>
      <c r="O5" s="5">
        <f t="shared" ref="O5:O68" si="1">N5*12</f>
        <v>9316.7142857142862</v>
      </c>
      <c r="P5" s="28">
        <v>9316.68</v>
      </c>
      <c r="Q5" s="6">
        <v>0.15</v>
      </c>
      <c r="R5" s="5">
        <f t="shared" ref="R5:R68" si="2">P5*Q5</f>
        <v>1397.502</v>
      </c>
      <c r="S5" s="5">
        <f>M5/L5*12</f>
        <v>9316.7142857142862</v>
      </c>
      <c r="T5" s="6">
        <v>0.15</v>
      </c>
      <c r="U5" s="5">
        <f>S5*T5</f>
        <v>1397.507142857143</v>
      </c>
      <c r="V5" s="28">
        <f>I5/G5*12</f>
        <v>9316.7142857142862</v>
      </c>
      <c r="W5" s="6">
        <v>0.15</v>
      </c>
      <c r="X5" s="5">
        <f>V5*W5</f>
        <v>1397.507142857143</v>
      </c>
      <c r="Y5" s="5">
        <f>I5/L5*12</f>
        <v>9316.7142857142862</v>
      </c>
      <c r="Z5" s="5">
        <f>Y5*W5</f>
        <v>1397.507142857143</v>
      </c>
      <c r="AA5" s="5">
        <f>Y5</f>
        <v>9316.7142857142862</v>
      </c>
      <c r="AB5" s="5">
        <f>AA5*W5</f>
        <v>1397.507142857143</v>
      </c>
    </row>
    <row r="6" spans="2:28" x14ac:dyDescent="0.25">
      <c r="B6" s="26" t="s">
        <v>19</v>
      </c>
      <c r="C6" s="24">
        <v>10135</v>
      </c>
      <c r="D6" s="25">
        <v>40388</v>
      </c>
      <c r="E6" s="26" t="s">
        <v>20</v>
      </c>
      <c r="F6" s="27">
        <v>336</v>
      </c>
      <c r="G6" s="44">
        <v>400</v>
      </c>
      <c r="H6" s="28">
        <v>2598536.4</v>
      </c>
      <c r="I6" s="28">
        <v>72759020.670000002</v>
      </c>
      <c r="J6" s="28">
        <v>21004835.899999999</v>
      </c>
      <c r="K6" s="28">
        <v>51754184.770000003</v>
      </c>
      <c r="L6" s="44">
        <v>400</v>
      </c>
      <c r="M6" s="28">
        <v>72759020.670000002</v>
      </c>
      <c r="N6" s="5">
        <f t="shared" si="0"/>
        <v>181897.551675</v>
      </c>
      <c r="O6" s="5">
        <f t="shared" si="1"/>
        <v>2182770.6200999999</v>
      </c>
      <c r="P6" s="28">
        <v>2598536.4</v>
      </c>
      <c r="Q6" s="6">
        <v>0.15</v>
      </c>
      <c r="R6" s="5">
        <f t="shared" si="2"/>
        <v>389780.45999999996</v>
      </c>
      <c r="S6" s="5">
        <f>M6/L6*12</f>
        <v>2182770.6200999999</v>
      </c>
      <c r="T6" s="6">
        <v>0.15</v>
      </c>
      <c r="U6" s="5">
        <f t="shared" ref="U6:U69" si="3">S6*T6</f>
        <v>327415.59301499999</v>
      </c>
      <c r="V6" s="28">
        <f t="shared" ref="V6:V69" si="4">I6/G6*12</f>
        <v>2182770.6200999999</v>
      </c>
      <c r="W6" s="6">
        <v>0.15</v>
      </c>
      <c r="X6" s="5">
        <f t="shared" ref="X6:X69" si="5">V6*W6</f>
        <v>327415.59301499999</v>
      </c>
      <c r="Y6" s="29">
        <f>M6/L6*12</f>
        <v>2182770.6200999999</v>
      </c>
      <c r="Z6" s="5">
        <f t="shared" ref="Z6:Z69" si="6">Y6*W6</f>
        <v>327415.59301499999</v>
      </c>
      <c r="AA6" s="5">
        <f t="shared" ref="AA6:AA69" si="7">Y6</f>
        <v>2182770.6200999999</v>
      </c>
      <c r="AB6" s="5">
        <f t="shared" ref="AB6:AB69" si="8">AA6*W6</f>
        <v>327415.59301499999</v>
      </c>
    </row>
    <row r="7" spans="2:28" ht="25.5" x14ac:dyDescent="0.25">
      <c r="B7" s="26" t="s">
        <v>21</v>
      </c>
      <c r="C7" s="24">
        <v>10363</v>
      </c>
      <c r="D7" s="25">
        <v>40494</v>
      </c>
      <c r="E7" s="26" t="s">
        <v>22</v>
      </c>
      <c r="F7" s="27">
        <v>121</v>
      </c>
      <c r="G7" s="44">
        <v>240</v>
      </c>
      <c r="H7" s="28">
        <v>2519.4</v>
      </c>
      <c r="I7" s="28">
        <v>25403.599999999999</v>
      </c>
      <c r="J7" s="28">
        <v>20365.150000000001</v>
      </c>
      <c r="K7" s="28">
        <v>5038.45</v>
      </c>
      <c r="L7" s="44">
        <v>240</v>
      </c>
      <c r="M7" s="28">
        <v>25403.599999999999</v>
      </c>
      <c r="N7" s="5">
        <f t="shared" si="0"/>
        <v>105.84833333333333</v>
      </c>
      <c r="O7" s="5">
        <f t="shared" si="1"/>
        <v>1270.1799999999998</v>
      </c>
      <c r="P7" s="28">
        <v>2519.4</v>
      </c>
      <c r="Q7" s="6">
        <v>0.15</v>
      </c>
      <c r="R7" s="5">
        <f t="shared" si="2"/>
        <v>377.91</v>
      </c>
      <c r="S7" s="5">
        <f>M7/L7*12</f>
        <v>1270.1799999999998</v>
      </c>
      <c r="T7" s="6">
        <v>0.15</v>
      </c>
      <c r="U7" s="5">
        <f t="shared" si="3"/>
        <v>190.52699999999996</v>
      </c>
      <c r="V7" s="28">
        <f t="shared" si="4"/>
        <v>1270.1799999999998</v>
      </c>
      <c r="W7" s="6">
        <v>0.15</v>
      </c>
      <c r="X7" s="5">
        <f t="shared" si="5"/>
        <v>190.52699999999996</v>
      </c>
      <c r="Y7" s="29">
        <f>M7/L7*12</f>
        <v>1270.1799999999998</v>
      </c>
      <c r="Z7" s="5">
        <f t="shared" si="6"/>
        <v>190.52699999999996</v>
      </c>
      <c r="AA7" s="5">
        <f t="shared" si="7"/>
        <v>1270.1799999999998</v>
      </c>
      <c r="AB7" s="5">
        <f t="shared" si="8"/>
        <v>190.52699999999996</v>
      </c>
    </row>
    <row r="8" spans="2:28" ht="25.5" x14ac:dyDescent="0.25">
      <c r="B8" s="26" t="s">
        <v>23</v>
      </c>
      <c r="C8" s="24">
        <v>10785</v>
      </c>
      <c r="D8" s="25">
        <v>40644</v>
      </c>
      <c r="E8" s="26" t="s">
        <v>22</v>
      </c>
      <c r="F8" s="27">
        <v>126</v>
      </c>
      <c r="G8" s="44">
        <v>240</v>
      </c>
      <c r="H8" s="28">
        <v>1516007.4</v>
      </c>
      <c r="I8" s="28">
        <v>15918077.98</v>
      </c>
      <c r="J8" s="28">
        <v>12254393.15</v>
      </c>
      <c r="K8" s="28">
        <v>3663684.83</v>
      </c>
      <c r="L8" s="44">
        <v>240</v>
      </c>
      <c r="M8" s="28">
        <v>15918077.98</v>
      </c>
      <c r="N8" s="5">
        <f t="shared" si="0"/>
        <v>66325.324916666665</v>
      </c>
      <c r="O8" s="5">
        <f t="shared" si="1"/>
        <v>795903.89899999998</v>
      </c>
      <c r="P8" s="28">
        <v>1516007.4</v>
      </c>
      <c r="Q8" s="6">
        <v>0.15</v>
      </c>
      <c r="R8" s="5">
        <f t="shared" si="2"/>
        <v>227401.11</v>
      </c>
      <c r="S8" s="5">
        <f>M8/L8*12</f>
        <v>795903.89899999998</v>
      </c>
      <c r="T8" s="6">
        <v>0.15</v>
      </c>
      <c r="U8" s="5">
        <f t="shared" si="3"/>
        <v>119385.58484999998</v>
      </c>
      <c r="V8" s="28">
        <f t="shared" si="4"/>
        <v>795903.89899999998</v>
      </c>
      <c r="W8" s="6">
        <v>0.15</v>
      </c>
      <c r="X8" s="5">
        <f t="shared" si="5"/>
        <v>119385.58484999998</v>
      </c>
      <c r="Y8" s="29">
        <f>M8/L8*12</f>
        <v>795903.89899999998</v>
      </c>
      <c r="Z8" s="5">
        <f t="shared" si="6"/>
        <v>119385.58484999998</v>
      </c>
      <c r="AA8" s="5">
        <f t="shared" si="7"/>
        <v>795903.89899999998</v>
      </c>
      <c r="AB8" s="5">
        <f t="shared" si="8"/>
        <v>119385.58484999998</v>
      </c>
    </row>
    <row r="9" spans="2:28" ht="38.25" x14ac:dyDescent="0.25">
      <c r="B9" s="26" t="s">
        <v>26</v>
      </c>
      <c r="C9" s="24">
        <v>16889</v>
      </c>
      <c r="D9" s="25">
        <v>43192</v>
      </c>
      <c r="E9" s="26" t="s">
        <v>27</v>
      </c>
      <c r="F9" s="27">
        <v>60</v>
      </c>
      <c r="G9" s="44">
        <v>60</v>
      </c>
      <c r="H9" s="28">
        <v>3135.52</v>
      </c>
      <c r="I9" s="28">
        <v>47030</v>
      </c>
      <c r="J9" s="28">
        <v>47030</v>
      </c>
      <c r="K9" s="30"/>
      <c r="L9" s="44">
        <v>60</v>
      </c>
      <c r="M9" s="28">
        <v>47030</v>
      </c>
      <c r="N9" s="5">
        <f t="shared" si="0"/>
        <v>783.83333333333337</v>
      </c>
      <c r="O9" s="5">
        <f t="shared" si="1"/>
        <v>9406</v>
      </c>
      <c r="P9" s="28">
        <v>3135.52</v>
      </c>
      <c r="Q9" s="6">
        <v>0.15</v>
      </c>
      <c r="R9" s="5">
        <f t="shared" si="2"/>
        <v>470.32799999999997</v>
      </c>
      <c r="S9" s="5"/>
      <c r="T9" s="6">
        <v>0.15</v>
      </c>
      <c r="U9" s="5">
        <f t="shared" si="3"/>
        <v>0</v>
      </c>
      <c r="V9" s="28">
        <v>0</v>
      </c>
      <c r="W9" s="6">
        <v>0.15</v>
      </c>
      <c r="X9" s="5">
        <f t="shared" si="5"/>
        <v>0</v>
      </c>
      <c r="Y9" s="5">
        <v>0</v>
      </c>
      <c r="Z9" s="5">
        <f t="shared" si="6"/>
        <v>0</v>
      </c>
      <c r="AA9" s="5">
        <f t="shared" si="7"/>
        <v>0</v>
      </c>
      <c r="AB9" s="5">
        <f t="shared" si="8"/>
        <v>0</v>
      </c>
    </row>
    <row r="10" spans="2:28" ht="25.5" x14ac:dyDescent="0.25">
      <c r="B10" s="26" t="s">
        <v>28</v>
      </c>
      <c r="C10" s="24">
        <v>16946</v>
      </c>
      <c r="D10" s="25">
        <v>43220</v>
      </c>
      <c r="E10" s="26" t="s">
        <v>24</v>
      </c>
      <c r="F10" s="27">
        <v>180</v>
      </c>
      <c r="G10" s="44">
        <v>180</v>
      </c>
      <c r="H10" s="28">
        <v>11905.32</v>
      </c>
      <c r="I10" s="28">
        <v>178579.7</v>
      </c>
      <c r="J10" s="28">
        <v>67463.48</v>
      </c>
      <c r="K10" s="28">
        <v>111116.22</v>
      </c>
      <c r="L10" s="44">
        <v>180</v>
      </c>
      <c r="M10" s="28">
        <v>178579.7</v>
      </c>
      <c r="N10" s="5">
        <f t="shared" si="0"/>
        <v>992.10944444444453</v>
      </c>
      <c r="O10" s="5">
        <f t="shared" si="1"/>
        <v>11905.313333333335</v>
      </c>
      <c r="P10" s="28">
        <v>11905.32</v>
      </c>
      <c r="Q10" s="6">
        <v>0.15</v>
      </c>
      <c r="R10" s="5">
        <f t="shared" si="2"/>
        <v>1785.798</v>
      </c>
      <c r="S10" s="5">
        <f>M10/L10*12</f>
        <v>11905.313333333335</v>
      </c>
      <c r="T10" s="6">
        <v>0.15</v>
      </c>
      <c r="U10" s="5">
        <f t="shared" si="3"/>
        <v>1785.7970000000003</v>
      </c>
      <c r="V10" s="28">
        <f t="shared" si="4"/>
        <v>11905.313333333335</v>
      </c>
      <c r="W10" s="6">
        <v>0.15</v>
      </c>
      <c r="X10" s="5">
        <f t="shared" si="5"/>
        <v>1785.7970000000003</v>
      </c>
      <c r="Y10" s="5">
        <f>M10/L10*12</f>
        <v>11905.313333333335</v>
      </c>
      <c r="Z10" s="5">
        <f t="shared" si="6"/>
        <v>1785.7970000000003</v>
      </c>
      <c r="AA10" s="5">
        <f t="shared" si="7"/>
        <v>11905.313333333335</v>
      </c>
      <c r="AB10" s="5">
        <f t="shared" si="8"/>
        <v>1785.7970000000003</v>
      </c>
    </row>
    <row r="11" spans="2:28" ht="25.5" x14ac:dyDescent="0.25">
      <c r="B11" s="26" t="s">
        <v>29</v>
      </c>
      <c r="C11" s="24">
        <v>16933</v>
      </c>
      <c r="D11" s="25">
        <v>43264</v>
      </c>
      <c r="E11" s="26" t="s">
        <v>27</v>
      </c>
      <c r="F11" s="27">
        <v>60</v>
      </c>
      <c r="G11" s="44">
        <v>60</v>
      </c>
      <c r="H11" s="28">
        <v>7529.4</v>
      </c>
      <c r="I11" s="28">
        <v>75294</v>
      </c>
      <c r="J11" s="28">
        <v>75294</v>
      </c>
      <c r="K11" s="30"/>
      <c r="L11" s="44">
        <v>60</v>
      </c>
      <c r="M11" s="28">
        <v>75294</v>
      </c>
      <c r="N11" s="5">
        <f t="shared" si="0"/>
        <v>1254.9000000000001</v>
      </c>
      <c r="O11" s="5">
        <f t="shared" si="1"/>
        <v>15058.800000000001</v>
      </c>
      <c r="P11" s="28">
        <v>7529.4</v>
      </c>
      <c r="Q11" s="6">
        <v>0.15</v>
      </c>
      <c r="R11" s="5">
        <f t="shared" si="2"/>
        <v>1129.4099999999999</v>
      </c>
      <c r="S11" s="5"/>
      <c r="T11" s="6">
        <v>0.15</v>
      </c>
      <c r="U11" s="5">
        <f t="shared" si="3"/>
        <v>0</v>
      </c>
      <c r="V11" s="28">
        <v>0</v>
      </c>
      <c r="W11" s="6">
        <v>0.15</v>
      </c>
      <c r="X11" s="5">
        <f t="shared" si="5"/>
        <v>0</v>
      </c>
      <c r="Y11" s="5">
        <v>0</v>
      </c>
      <c r="Z11" s="5">
        <f t="shared" si="6"/>
        <v>0</v>
      </c>
      <c r="AA11" s="5">
        <f t="shared" si="7"/>
        <v>0</v>
      </c>
      <c r="AB11" s="5">
        <f t="shared" si="8"/>
        <v>0</v>
      </c>
    </row>
    <row r="12" spans="2:28" ht="38.25" x14ac:dyDescent="0.25">
      <c r="B12" s="26" t="s">
        <v>30</v>
      </c>
      <c r="C12" s="24">
        <v>16932</v>
      </c>
      <c r="D12" s="25">
        <v>43269</v>
      </c>
      <c r="E12" s="26" t="s">
        <v>27</v>
      </c>
      <c r="F12" s="27">
        <v>60</v>
      </c>
      <c r="G12" s="44">
        <v>60</v>
      </c>
      <c r="H12" s="28">
        <v>4303.8</v>
      </c>
      <c r="I12" s="28">
        <v>43038</v>
      </c>
      <c r="J12" s="28">
        <v>43038</v>
      </c>
      <c r="K12" s="30"/>
      <c r="L12" s="44">
        <v>60</v>
      </c>
      <c r="M12" s="28">
        <v>43038</v>
      </c>
      <c r="N12" s="5">
        <f t="shared" si="0"/>
        <v>717.3</v>
      </c>
      <c r="O12" s="5">
        <f t="shared" si="1"/>
        <v>8607.5999999999985</v>
      </c>
      <c r="P12" s="28">
        <v>4303.8</v>
      </c>
      <c r="Q12" s="6">
        <v>0.15</v>
      </c>
      <c r="R12" s="5">
        <f t="shared" si="2"/>
        <v>645.57000000000005</v>
      </c>
      <c r="S12" s="5"/>
      <c r="T12" s="6">
        <v>0.15</v>
      </c>
      <c r="U12" s="5">
        <f t="shared" si="3"/>
        <v>0</v>
      </c>
      <c r="V12" s="28">
        <v>0</v>
      </c>
      <c r="W12" s="6">
        <v>0.15</v>
      </c>
      <c r="X12" s="5">
        <f t="shared" si="5"/>
        <v>0</v>
      </c>
      <c r="Y12" s="5">
        <v>0</v>
      </c>
      <c r="Z12" s="5">
        <f t="shared" si="6"/>
        <v>0</v>
      </c>
      <c r="AA12" s="5">
        <f t="shared" si="7"/>
        <v>0</v>
      </c>
      <c r="AB12" s="5">
        <f t="shared" si="8"/>
        <v>0</v>
      </c>
    </row>
    <row r="13" spans="2:28" ht="25.5" x14ac:dyDescent="0.25">
      <c r="B13" s="26" t="s">
        <v>31</v>
      </c>
      <c r="C13" s="24">
        <v>16958</v>
      </c>
      <c r="D13" s="25">
        <v>43280</v>
      </c>
      <c r="E13" s="26" t="s">
        <v>32</v>
      </c>
      <c r="F13" s="27">
        <v>360</v>
      </c>
      <c r="G13" s="44">
        <v>300</v>
      </c>
      <c r="H13" s="28">
        <v>9399.9599999999991</v>
      </c>
      <c r="I13" s="28">
        <v>281998.02</v>
      </c>
      <c r="J13" s="28">
        <v>51699.78</v>
      </c>
      <c r="K13" s="28">
        <v>230298.23999999999</v>
      </c>
      <c r="L13" s="44">
        <v>300</v>
      </c>
      <c r="M13" s="28">
        <v>281998.02</v>
      </c>
      <c r="N13" s="5">
        <f t="shared" si="0"/>
        <v>939.99340000000007</v>
      </c>
      <c r="O13" s="5">
        <f t="shared" si="1"/>
        <v>11279.9208</v>
      </c>
      <c r="P13" s="28">
        <v>9399.9599999999991</v>
      </c>
      <c r="Q13" s="6">
        <v>0.15</v>
      </c>
      <c r="R13" s="5">
        <f t="shared" si="2"/>
        <v>1409.9939999999999</v>
      </c>
      <c r="S13" s="5">
        <f>M13/L13*12</f>
        <v>11279.9208</v>
      </c>
      <c r="T13" s="6">
        <v>0.15</v>
      </c>
      <c r="U13" s="5">
        <f t="shared" si="3"/>
        <v>1691.98812</v>
      </c>
      <c r="V13" s="28">
        <f t="shared" si="4"/>
        <v>11279.9208</v>
      </c>
      <c r="W13" s="6">
        <v>0.15</v>
      </c>
      <c r="X13" s="5">
        <f t="shared" si="5"/>
        <v>1691.98812</v>
      </c>
      <c r="Y13" s="5">
        <f t="shared" ref="Y13:Y70" si="9">M13/L13*12</f>
        <v>11279.9208</v>
      </c>
      <c r="Z13" s="5">
        <f t="shared" si="6"/>
        <v>1691.98812</v>
      </c>
      <c r="AA13" s="5">
        <f t="shared" si="7"/>
        <v>11279.9208</v>
      </c>
      <c r="AB13" s="5">
        <f t="shared" si="8"/>
        <v>1691.98812</v>
      </c>
    </row>
    <row r="14" spans="2:28" ht="38.25" x14ac:dyDescent="0.25">
      <c r="B14" s="26" t="s">
        <v>33</v>
      </c>
      <c r="C14" s="24">
        <v>16952</v>
      </c>
      <c r="D14" s="25">
        <v>43284</v>
      </c>
      <c r="E14" s="26" t="s">
        <v>27</v>
      </c>
      <c r="F14" s="27">
        <v>60</v>
      </c>
      <c r="G14" s="44">
        <v>60</v>
      </c>
      <c r="H14" s="28">
        <v>8164.51</v>
      </c>
      <c r="I14" s="28">
        <v>69980</v>
      </c>
      <c r="J14" s="28">
        <v>69980</v>
      </c>
      <c r="K14" s="30"/>
      <c r="L14" s="44">
        <v>60</v>
      </c>
      <c r="M14" s="28">
        <v>69980</v>
      </c>
      <c r="N14" s="5">
        <f t="shared" si="0"/>
        <v>1166.3333333333333</v>
      </c>
      <c r="O14" s="5">
        <f t="shared" si="1"/>
        <v>13996</v>
      </c>
      <c r="P14" s="28">
        <v>8164.51</v>
      </c>
      <c r="Q14" s="6">
        <v>0.15</v>
      </c>
      <c r="R14" s="5">
        <f t="shared" si="2"/>
        <v>1224.6765</v>
      </c>
      <c r="S14" s="5"/>
      <c r="T14" s="6">
        <v>0.15</v>
      </c>
      <c r="U14" s="5">
        <f t="shared" si="3"/>
        <v>0</v>
      </c>
      <c r="V14" s="28"/>
      <c r="W14" s="6">
        <v>0.15</v>
      </c>
      <c r="X14" s="5">
        <f t="shared" si="5"/>
        <v>0</v>
      </c>
      <c r="Y14" s="5">
        <v>0</v>
      </c>
      <c r="Z14" s="5">
        <f t="shared" si="6"/>
        <v>0</v>
      </c>
      <c r="AA14" s="5">
        <f t="shared" si="7"/>
        <v>0</v>
      </c>
      <c r="AB14" s="5">
        <f t="shared" si="8"/>
        <v>0</v>
      </c>
    </row>
    <row r="15" spans="2:28" ht="25.5" x14ac:dyDescent="0.25">
      <c r="B15" s="26" t="s">
        <v>34</v>
      </c>
      <c r="C15" s="24">
        <v>16990</v>
      </c>
      <c r="D15" s="25">
        <v>43368</v>
      </c>
      <c r="E15" s="26" t="s">
        <v>25</v>
      </c>
      <c r="F15" s="27">
        <v>84</v>
      </c>
      <c r="G15" s="44">
        <v>84</v>
      </c>
      <c r="H15" s="28">
        <v>6625.32</v>
      </c>
      <c r="I15" s="28">
        <v>46377</v>
      </c>
      <c r="J15" s="28">
        <v>34782.93</v>
      </c>
      <c r="K15" s="28">
        <v>11594.07</v>
      </c>
      <c r="L15" s="44">
        <v>84</v>
      </c>
      <c r="M15" s="28">
        <v>46377</v>
      </c>
      <c r="N15" s="5">
        <f t="shared" si="0"/>
        <v>552.10714285714289</v>
      </c>
      <c r="O15" s="5">
        <f t="shared" si="1"/>
        <v>6625.2857142857147</v>
      </c>
      <c r="P15" s="28">
        <v>6625.32</v>
      </c>
      <c r="Q15" s="6">
        <v>0.15</v>
      </c>
      <c r="R15" s="5">
        <f t="shared" si="2"/>
        <v>993.79799999999989</v>
      </c>
      <c r="S15" s="5">
        <f>M15/L15*12</f>
        <v>6625.2857142857147</v>
      </c>
      <c r="T15" s="6">
        <v>0.15</v>
      </c>
      <c r="U15" s="5">
        <f t="shared" si="3"/>
        <v>993.7928571428572</v>
      </c>
      <c r="V15" s="28">
        <f>I15/G15*9</f>
        <v>4968.9642857142862</v>
      </c>
      <c r="W15" s="6">
        <v>0.15</v>
      </c>
      <c r="X15" s="5">
        <f t="shared" si="5"/>
        <v>745.34464285714296</v>
      </c>
      <c r="Y15" s="5">
        <v>0</v>
      </c>
      <c r="Z15" s="5">
        <f t="shared" si="6"/>
        <v>0</v>
      </c>
      <c r="AA15" s="5">
        <f t="shared" si="7"/>
        <v>0</v>
      </c>
      <c r="AB15" s="5">
        <f t="shared" si="8"/>
        <v>0</v>
      </c>
    </row>
    <row r="16" spans="2:28" ht="25.5" x14ac:dyDescent="0.25">
      <c r="B16" s="26" t="s">
        <v>34</v>
      </c>
      <c r="C16" s="24">
        <v>16991</v>
      </c>
      <c r="D16" s="25">
        <v>43368</v>
      </c>
      <c r="E16" s="26" t="s">
        <v>25</v>
      </c>
      <c r="F16" s="27">
        <v>84</v>
      </c>
      <c r="G16" s="44">
        <v>84</v>
      </c>
      <c r="H16" s="28">
        <v>6625.32</v>
      </c>
      <c r="I16" s="28">
        <v>46377</v>
      </c>
      <c r="J16" s="28">
        <v>34782.93</v>
      </c>
      <c r="K16" s="28">
        <v>11594.07</v>
      </c>
      <c r="L16" s="44">
        <v>84</v>
      </c>
      <c r="M16" s="28">
        <v>46377</v>
      </c>
      <c r="N16" s="5">
        <f t="shared" si="0"/>
        <v>552.10714285714289</v>
      </c>
      <c r="O16" s="5">
        <f t="shared" si="1"/>
        <v>6625.2857142857147</v>
      </c>
      <c r="P16" s="28">
        <v>6625.32</v>
      </c>
      <c r="Q16" s="6">
        <v>0.15</v>
      </c>
      <c r="R16" s="5">
        <f t="shared" si="2"/>
        <v>993.79799999999989</v>
      </c>
      <c r="S16" s="5">
        <f t="shared" ref="S16:S19" si="10">M16/L16*12</f>
        <v>6625.2857142857147</v>
      </c>
      <c r="T16" s="6">
        <v>0.15</v>
      </c>
      <c r="U16" s="5">
        <f t="shared" si="3"/>
        <v>993.7928571428572</v>
      </c>
      <c r="V16" s="28">
        <f t="shared" ref="V16:V19" si="11">I16/G16*9</f>
        <v>4968.9642857142862</v>
      </c>
      <c r="W16" s="6">
        <v>0.15</v>
      </c>
      <c r="X16" s="5">
        <f t="shared" si="5"/>
        <v>745.34464285714296</v>
      </c>
      <c r="Y16" s="5">
        <v>0</v>
      </c>
      <c r="Z16" s="5">
        <f t="shared" si="6"/>
        <v>0</v>
      </c>
      <c r="AA16" s="5">
        <f t="shared" si="7"/>
        <v>0</v>
      </c>
      <c r="AB16" s="5">
        <f t="shared" si="8"/>
        <v>0</v>
      </c>
    </row>
    <row r="17" spans="2:28" ht="25.5" x14ac:dyDescent="0.25">
      <c r="B17" s="26" t="s">
        <v>34</v>
      </c>
      <c r="C17" s="24">
        <v>16992</v>
      </c>
      <c r="D17" s="25">
        <v>43369</v>
      </c>
      <c r="E17" s="26" t="s">
        <v>25</v>
      </c>
      <c r="F17" s="27">
        <v>84</v>
      </c>
      <c r="G17" s="44">
        <v>84</v>
      </c>
      <c r="H17" s="28">
        <v>6625.32</v>
      </c>
      <c r="I17" s="28">
        <v>46377</v>
      </c>
      <c r="J17" s="28">
        <v>34782.93</v>
      </c>
      <c r="K17" s="28">
        <v>11594.07</v>
      </c>
      <c r="L17" s="44">
        <v>84</v>
      </c>
      <c r="M17" s="28">
        <v>46377</v>
      </c>
      <c r="N17" s="5">
        <f t="shared" si="0"/>
        <v>552.10714285714289</v>
      </c>
      <c r="O17" s="5">
        <f t="shared" si="1"/>
        <v>6625.2857142857147</v>
      </c>
      <c r="P17" s="28">
        <v>6625.32</v>
      </c>
      <c r="Q17" s="6">
        <v>0.15</v>
      </c>
      <c r="R17" s="5">
        <f t="shared" si="2"/>
        <v>993.79799999999989</v>
      </c>
      <c r="S17" s="5">
        <f t="shared" si="10"/>
        <v>6625.2857142857147</v>
      </c>
      <c r="T17" s="6">
        <v>0.15</v>
      </c>
      <c r="U17" s="5">
        <f t="shared" si="3"/>
        <v>993.7928571428572</v>
      </c>
      <c r="V17" s="28">
        <f t="shared" si="11"/>
        <v>4968.9642857142862</v>
      </c>
      <c r="W17" s="6">
        <v>0.15</v>
      </c>
      <c r="X17" s="5">
        <f t="shared" si="5"/>
        <v>745.34464285714296</v>
      </c>
      <c r="Y17" s="5">
        <v>0</v>
      </c>
      <c r="Z17" s="5">
        <f t="shared" si="6"/>
        <v>0</v>
      </c>
      <c r="AA17" s="5">
        <f t="shared" si="7"/>
        <v>0</v>
      </c>
      <c r="AB17" s="5">
        <f t="shared" si="8"/>
        <v>0</v>
      </c>
    </row>
    <row r="18" spans="2:28" ht="25.5" x14ac:dyDescent="0.25">
      <c r="B18" s="26" t="s">
        <v>34</v>
      </c>
      <c r="C18" s="24">
        <v>16995</v>
      </c>
      <c r="D18" s="25">
        <v>43369</v>
      </c>
      <c r="E18" s="26" t="s">
        <v>25</v>
      </c>
      <c r="F18" s="27">
        <v>84</v>
      </c>
      <c r="G18" s="44">
        <v>84</v>
      </c>
      <c r="H18" s="28">
        <v>6625.32</v>
      </c>
      <c r="I18" s="28">
        <v>46377</v>
      </c>
      <c r="J18" s="28">
        <v>34782.93</v>
      </c>
      <c r="K18" s="28">
        <v>11594.07</v>
      </c>
      <c r="L18" s="44">
        <v>84</v>
      </c>
      <c r="M18" s="28">
        <v>46377</v>
      </c>
      <c r="N18" s="5">
        <f t="shared" si="0"/>
        <v>552.10714285714289</v>
      </c>
      <c r="O18" s="5">
        <f t="shared" si="1"/>
        <v>6625.2857142857147</v>
      </c>
      <c r="P18" s="28">
        <v>6625.32</v>
      </c>
      <c r="Q18" s="6">
        <v>0.15</v>
      </c>
      <c r="R18" s="5">
        <f t="shared" si="2"/>
        <v>993.79799999999989</v>
      </c>
      <c r="S18" s="5">
        <f t="shared" si="10"/>
        <v>6625.2857142857147</v>
      </c>
      <c r="T18" s="6">
        <v>0.15</v>
      </c>
      <c r="U18" s="5">
        <f t="shared" si="3"/>
        <v>993.7928571428572</v>
      </c>
      <c r="V18" s="28">
        <f t="shared" si="11"/>
        <v>4968.9642857142862</v>
      </c>
      <c r="W18" s="6">
        <v>0.15</v>
      </c>
      <c r="X18" s="5">
        <f t="shared" si="5"/>
        <v>745.34464285714296</v>
      </c>
      <c r="Y18" s="5">
        <v>0</v>
      </c>
      <c r="Z18" s="5">
        <f t="shared" si="6"/>
        <v>0</v>
      </c>
      <c r="AA18" s="5">
        <f t="shared" si="7"/>
        <v>0</v>
      </c>
      <c r="AB18" s="5">
        <f t="shared" si="8"/>
        <v>0</v>
      </c>
    </row>
    <row r="19" spans="2:28" ht="25.5" x14ac:dyDescent="0.25">
      <c r="B19" s="26" t="s">
        <v>34</v>
      </c>
      <c r="C19" s="24">
        <v>16996</v>
      </c>
      <c r="D19" s="25">
        <v>43369</v>
      </c>
      <c r="E19" s="26" t="s">
        <v>25</v>
      </c>
      <c r="F19" s="27">
        <v>84</v>
      </c>
      <c r="G19" s="44">
        <v>84</v>
      </c>
      <c r="H19" s="28">
        <v>6625.32</v>
      </c>
      <c r="I19" s="28">
        <v>46377</v>
      </c>
      <c r="J19" s="28">
        <v>34782.93</v>
      </c>
      <c r="K19" s="28">
        <v>11594.07</v>
      </c>
      <c r="L19" s="44">
        <v>84</v>
      </c>
      <c r="M19" s="28">
        <v>46377</v>
      </c>
      <c r="N19" s="5">
        <f t="shared" si="0"/>
        <v>552.10714285714289</v>
      </c>
      <c r="O19" s="5">
        <f t="shared" si="1"/>
        <v>6625.2857142857147</v>
      </c>
      <c r="P19" s="28">
        <v>6625.32</v>
      </c>
      <c r="Q19" s="6">
        <v>0.15</v>
      </c>
      <c r="R19" s="5">
        <f t="shared" si="2"/>
        <v>993.79799999999989</v>
      </c>
      <c r="S19" s="5">
        <f t="shared" si="10"/>
        <v>6625.2857142857147</v>
      </c>
      <c r="T19" s="6">
        <v>0.15</v>
      </c>
      <c r="U19" s="5">
        <f t="shared" si="3"/>
        <v>993.7928571428572</v>
      </c>
      <c r="V19" s="28">
        <f t="shared" si="11"/>
        <v>4968.9642857142862</v>
      </c>
      <c r="W19" s="6">
        <v>0.15</v>
      </c>
      <c r="X19" s="5">
        <f t="shared" si="5"/>
        <v>745.34464285714296</v>
      </c>
      <c r="Y19" s="5">
        <v>0</v>
      </c>
      <c r="Z19" s="5">
        <f t="shared" si="6"/>
        <v>0</v>
      </c>
      <c r="AA19" s="5">
        <f t="shared" si="7"/>
        <v>0</v>
      </c>
      <c r="AB19" s="5">
        <f t="shared" si="8"/>
        <v>0</v>
      </c>
    </row>
    <row r="20" spans="2:28" ht="25.5" x14ac:dyDescent="0.25">
      <c r="B20" s="26" t="s">
        <v>133</v>
      </c>
      <c r="C20" s="24">
        <v>16999</v>
      </c>
      <c r="D20" s="25">
        <v>43371</v>
      </c>
      <c r="E20" s="26" t="s">
        <v>18</v>
      </c>
      <c r="F20" s="27">
        <v>36</v>
      </c>
      <c r="G20" s="44">
        <v>36</v>
      </c>
      <c r="H20" s="30"/>
      <c r="I20" s="28">
        <v>41350</v>
      </c>
      <c r="J20" s="28">
        <v>41350</v>
      </c>
      <c r="K20" s="30"/>
      <c r="L20" s="44">
        <v>36</v>
      </c>
      <c r="M20" s="28">
        <v>41350</v>
      </c>
      <c r="N20" s="5">
        <f t="shared" si="0"/>
        <v>1148.6111111111111</v>
      </c>
      <c r="O20" s="5">
        <f t="shared" si="1"/>
        <v>13783.333333333332</v>
      </c>
      <c r="P20" s="30"/>
      <c r="Q20" s="6">
        <v>0.15</v>
      </c>
      <c r="R20" s="5">
        <f t="shared" si="2"/>
        <v>0</v>
      </c>
      <c r="S20" s="5"/>
      <c r="T20" s="6">
        <v>0.15</v>
      </c>
      <c r="U20" s="5">
        <f t="shared" si="3"/>
        <v>0</v>
      </c>
      <c r="V20" s="28"/>
      <c r="W20" s="6">
        <v>0.15</v>
      </c>
      <c r="X20" s="5">
        <f t="shared" si="5"/>
        <v>0</v>
      </c>
      <c r="Y20" s="5">
        <v>0</v>
      </c>
      <c r="Z20" s="5">
        <f t="shared" si="6"/>
        <v>0</v>
      </c>
      <c r="AA20" s="5">
        <f t="shared" si="7"/>
        <v>0</v>
      </c>
      <c r="AB20" s="5">
        <f t="shared" si="8"/>
        <v>0</v>
      </c>
    </row>
    <row r="21" spans="2:28" ht="25.5" x14ac:dyDescent="0.25">
      <c r="B21" s="26" t="s">
        <v>35</v>
      </c>
      <c r="C21" s="24">
        <v>17053</v>
      </c>
      <c r="D21" s="25">
        <v>43403</v>
      </c>
      <c r="E21" s="26" t="s">
        <v>27</v>
      </c>
      <c r="F21" s="27">
        <v>60</v>
      </c>
      <c r="G21" s="44">
        <v>60</v>
      </c>
      <c r="H21" s="28">
        <v>9705</v>
      </c>
      <c r="I21" s="28">
        <v>58230</v>
      </c>
      <c r="J21" s="28">
        <v>58230</v>
      </c>
      <c r="K21" s="30"/>
      <c r="L21" s="44">
        <v>60</v>
      </c>
      <c r="M21" s="28">
        <v>58230</v>
      </c>
      <c r="N21" s="5">
        <f t="shared" si="0"/>
        <v>970.5</v>
      </c>
      <c r="O21" s="5">
        <f t="shared" si="1"/>
        <v>11646</v>
      </c>
      <c r="P21" s="28">
        <v>9705</v>
      </c>
      <c r="Q21" s="6">
        <v>0.15</v>
      </c>
      <c r="R21" s="5">
        <f t="shared" si="2"/>
        <v>1455.75</v>
      </c>
      <c r="S21" s="5"/>
      <c r="T21" s="6">
        <v>0.15</v>
      </c>
      <c r="U21" s="5">
        <f t="shared" si="3"/>
        <v>0</v>
      </c>
      <c r="V21" s="28"/>
      <c r="W21" s="6">
        <v>0.15</v>
      </c>
      <c r="X21" s="5">
        <f t="shared" si="5"/>
        <v>0</v>
      </c>
      <c r="Y21" s="5">
        <v>0</v>
      </c>
      <c r="Z21" s="5">
        <f t="shared" si="6"/>
        <v>0</v>
      </c>
      <c r="AA21" s="5">
        <f t="shared" si="7"/>
        <v>0</v>
      </c>
      <c r="AB21" s="5">
        <f t="shared" si="8"/>
        <v>0</v>
      </c>
    </row>
    <row r="22" spans="2:28" ht="25.5" x14ac:dyDescent="0.25">
      <c r="B22" s="26" t="s">
        <v>36</v>
      </c>
      <c r="C22" s="24">
        <v>17079</v>
      </c>
      <c r="D22" s="25">
        <v>43434</v>
      </c>
      <c r="E22" s="26" t="s">
        <v>27</v>
      </c>
      <c r="F22" s="27">
        <v>60</v>
      </c>
      <c r="G22" s="44">
        <v>60</v>
      </c>
      <c r="H22" s="28">
        <v>8250</v>
      </c>
      <c r="I22" s="28">
        <v>45000</v>
      </c>
      <c r="J22" s="28">
        <v>45000</v>
      </c>
      <c r="K22" s="30"/>
      <c r="L22" s="44">
        <v>60</v>
      </c>
      <c r="M22" s="28">
        <v>45000</v>
      </c>
      <c r="N22" s="5">
        <f t="shared" si="0"/>
        <v>750</v>
      </c>
      <c r="O22" s="5">
        <f t="shared" si="1"/>
        <v>9000</v>
      </c>
      <c r="P22" s="28">
        <v>8250</v>
      </c>
      <c r="Q22" s="6">
        <v>0.15</v>
      </c>
      <c r="R22" s="5">
        <f t="shared" si="2"/>
        <v>1237.5</v>
      </c>
      <c r="S22" s="5"/>
      <c r="T22" s="6">
        <v>0.15</v>
      </c>
      <c r="U22" s="5">
        <f t="shared" si="3"/>
        <v>0</v>
      </c>
      <c r="V22" s="28"/>
      <c r="W22" s="6">
        <v>0.15</v>
      </c>
      <c r="X22" s="5">
        <f t="shared" si="5"/>
        <v>0</v>
      </c>
      <c r="Y22" s="5">
        <v>0</v>
      </c>
      <c r="Z22" s="5">
        <f t="shared" si="6"/>
        <v>0</v>
      </c>
      <c r="AA22" s="5">
        <f t="shared" si="7"/>
        <v>0</v>
      </c>
      <c r="AB22" s="5">
        <f t="shared" si="8"/>
        <v>0</v>
      </c>
    </row>
    <row r="23" spans="2:28" ht="25.5" x14ac:dyDescent="0.25">
      <c r="B23" s="26" t="s">
        <v>37</v>
      </c>
      <c r="C23" s="24">
        <v>17082</v>
      </c>
      <c r="D23" s="25">
        <v>43434</v>
      </c>
      <c r="E23" s="26" t="s">
        <v>27</v>
      </c>
      <c r="F23" s="27">
        <v>60</v>
      </c>
      <c r="G23" s="44">
        <v>60</v>
      </c>
      <c r="H23" s="28">
        <v>8066.83</v>
      </c>
      <c r="I23" s="28">
        <v>44000</v>
      </c>
      <c r="J23" s="28">
        <v>44000</v>
      </c>
      <c r="K23" s="30"/>
      <c r="L23" s="44">
        <v>60</v>
      </c>
      <c r="M23" s="28">
        <v>44000</v>
      </c>
      <c r="N23" s="5">
        <f t="shared" si="0"/>
        <v>733.33333333333337</v>
      </c>
      <c r="O23" s="5">
        <f t="shared" si="1"/>
        <v>8800</v>
      </c>
      <c r="P23" s="28">
        <v>8066.83</v>
      </c>
      <c r="Q23" s="6">
        <v>0.15</v>
      </c>
      <c r="R23" s="5">
        <f t="shared" si="2"/>
        <v>1210.0245</v>
      </c>
      <c r="S23" s="5"/>
      <c r="T23" s="6">
        <v>0.15</v>
      </c>
      <c r="U23" s="5">
        <f t="shared" si="3"/>
        <v>0</v>
      </c>
      <c r="V23" s="28"/>
      <c r="W23" s="6">
        <v>0.15</v>
      </c>
      <c r="X23" s="5">
        <f t="shared" si="5"/>
        <v>0</v>
      </c>
      <c r="Y23" s="5">
        <v>0</v>
      </c>
      <c r="Z23" s="5">
        <f t="shared" si="6"/>
        <v>0</v>
      </c>
      <c r="AA23" s="5">
        <f t="shared" si="7"/>
        <v>0</v>
      </c>
      <c r="AB23" s="5">
        <f t="shared" si="8"/>
        <v>0</v>
      </c>
    </row>
    <row r="24" spans="2:28" ht="25.5" x14ac:dyDescent="0.25">
      <c r="B24" s="26" t="s">
        <v>38</v>
      </c>
      <c r="C24" s="24">
        <v>17080</v>
      </c>
      <c r="D24" s="25">
        <v>43454</v>
      </c>
      <c r="E24" s="26" t="s">
        <v>27</v>
      </c>
      <c r="F24" s="27">
        <v>60</v>
      </c>
      <c r="G24" s="44">
        <v>60</v>
      </c>
      <c r="H24" s="28">
        <v>9987.9599999999991</v>
      </c>
      <c r="I24" s="28">
        <v>49940</v>
      </c>
      <c r="J24" s="28">
        <v>49939.8</v>
      </c>
      <c r="K24" s="31">
        <v>0.2</v>
      </c>
      <c r="L24" s="44">
        <v>60</v>
      </c>
      <c r="M24" s="28">
        <v>49940</v>
      </c>
      <c r="N24" s="5">
        <f t="shared" si="0"/>
        <v>832.33333333333337</v>
      </c>
      <c r="O24" s="5">
        <f t="shared" si="1"/>
        <v>9988</v>
      </c>
      <c r="P24" s="28">
        <v>9987.9599999999991</v>
      </c>
      <c r="Q24" s="6">
        <v>0.15</v>
      </c>
      <c r="R24" s="5">
        <f t="shared" si="2"/>
        <v>1498.1939999999997</v>
      </c>
      <c r="S24" s="5"/>
      <c r="T24" s="6">
        <v>0.15</v>
      </c>
      <c r="U24" s="5">
        <f t="shared" si="3"/>
        <v>0</v>
      </c>
      <c r="V24" s="28"/>
      <c r="W24" s="6">
        <v>0.15</v>
      </c>
      <c r="X24" s="5">
        <f t="shared" si="5"/>
        <v>0</v>
      </c>
      <c r="Y24" s="5">
        <v>0</v>
      </c>
      <c r="Z24" s="5">
        <f t="shared" si="6"/>
        <v>0</v>
      </c>
      <c r="AA24" s="5">
        <f t="shared" si="7"/>
        <v>0</v>
      </c>
      <c r="AB24" s="5">
        <f t="shared" si="8"/>
        <v>0</v>
      </c>
    </row>
    <row r="25" spans="2:28" ht="25.5" x14ac:dyDescent="0.25">
      <c r="B25" s="26" t="s">
        <v>142</v>
      </c>
      <c r="C25" s="24">
        <v>17116</v>
      </c>
      <c r="D25" s="25">
        <v>43496</v>
      </c>
      <c r="E25" s="26" t="s">
        <v>25</v>
      </c>
      <c r="F25" s="27">
        <v>84</v>
      </c>
      <c r="G25" s="44">
        <v>84</v>
      </c>
      <c r="H25" s="28">
        <v>38372.879999999997</v>
      </c>
      <c r="I25" s="28">
        <v>268610</v>
      </c>
      <c r="J25" s="28">
        <v>188666.66</v>
      </c>
      <c r="K25" s="28">
        <v>79943.34</v>
      </c>
      <c r="L25" s="44">
        <v>84</v>
      </c>
      <c r="M25" s="28">
        <v>268610</v>
      </c>
      <c r="N25" s="5">
        <f t="shared" si="0"/>
        <v>3197.7380952380954</v>
      </c>
      <c r="O25" s="5">
        <f t="shared" si="1"/>
        <v>38372.857142857145</v>
      </c>
      <c r="P25" s="28">
        <v>38372.879999999997</v>
      </c>
      <c r="Q25" s="6">
        <v>0.15</v>
      </c>
      <c r="R25" s="5">
        <f t="shared" si="2"/>
        <v>5755.9319999999998</v>
      </c>
      <c r="S25" s="5"/>
      <c r="T25" s="6">
        <v>0.15</v>
      </c>
      <c r="U25" s="5">
        <f t="shared" si="3"/>
        <v>0</v>
      </c>
      <c r="V25" s="28">
        <f t="shared" si="4"/>
        <v>38372.857142857145</v>
      </c>
      <c r="W25" s="6">
        <v>0.15</v>
      </c>
      <c r="X25" s="5">
        <f t="shared" si="5"/>
        <v>5755.9285714285716</v>
      </c>
      <c r="Y25" s="5">
        <f>M25/L25*1</f>
        <v>3197.7380952380954</v>
      </c>
      <c r="Z25" s="5">
        <f t="shared" si="6"/>
        <v>479.66071428571428</v>
      </c>
      <c r="AA25" s="5">
        <v>0</v>
      </c>
      <c r="AB25" s="5">
        <f t="shared" si="8"/>
        <v>0</v>
      </c>
    </row>
    <row r="26" spans="2:28" ht="25.5" x14ac:dyDescent="0.25">
      <c r="B26" s="26" t="s">
        <v>39</v>
      </c>
      <c r="C26" s="24">
        <v>17132</v>
      </c>
      <c r="D26" s="25">
        <v>43552</v>
      </c>
      <c r="E26" s="26" t="s">
        <v>27</v>
      </c>
      <c r="F26" s="27">
        <v>60</v>
      </c>
      <c r="G26" s="44">
        <v>60</v>
      </c>
      <c r="H26" s="28">
        <v>13278</v>
      </c>
      <c r="I26" s="28">
        <v>66390</v>
      </c>
      <c r="J26" s="28">
        <v>63070.5</v>
      </c>
      <c r="K26" s="28">
        <v>3319.5</v>
      </c>
      <c r="L26" s="44">
        <v>60</v>
      </c>
      <c r="M26" s="28">
        <v>66390</v>
      </c>
      <c r="N26" s="5">
        <f t="shared" si="0"/>
        <v>1106.5</v>
      </c>
      <c r="O26" s="5">
        <f t="shared" si="1"/>
        <v>13278</v>
      </c>
      <c r="P26" s="28">
        <v>13278</v>
      </c>
      <c r="Q26" s="6">
        <v>0.15</v>
      </c>
      <c r="R26" s="5">
        <f t="shared" si="2"/>
        <v>1991.6999999999998</v>
      </c>
      <c r="S26" s="5">
        <f>M26/L26*3</f>
        <v>3319.5</v>
      </c>
      <c r="T26" s="6">
        <v>0.15</v>
      </c>
      <c r="U26" s="5">
        <f t="shared" si="3"/>
        <v>497.92499999999995</v>
      </c>
      <c r="V26" s="28"/>
      <c r="W26" s="6">
        <v>0.15</v>
      </c>
      <c r="X26" s="5">
        <f t="shared" si="5"/>
        <v>0</v>
      </c>
      <c r="Y26" s="5">
        <v>0</v>
      </c>
      <c r="Z26" s="5">
        <f t="shared" si="6"/>
        <v>0</v>
      </c>
      <c r="AA26" s="5">
        <f t="shared" si="7"/>
        <v>0</v>
      </c>
      <c r="AB26" s="5">
        <f t="shared" si="8"/>
        <v>0</v>
      </c>
    </row>
    <row r="27" spans="2:28" ht="25.5" x14ac:dyDescent="0.25">
      <c r="B27" s="26" t="s">
        <v>40</v>
      </c>
      <c r="C27" s="24">
        <v>17187</v>
      </c>
      <c r="D27" s="25">
        <v>43644</v>
      </c>
      <c r="E27" s="26" t="s">
        <v>27</v>
      </c>
      <c r="F27" s="27">
        <v>60</v>
      </c>
      <c r="G27" s="44">
        <v>60</v>
      </c>
      <c r="H27" s="28">
        <v>8534.0400000000009</v>
      </c>
      <c r="I27" s="28">
        <v>42670</v>
      </c>
      <c r="J27" s="28">
        <v>38403.18</v>
      </c>
      <c r="K27" s="28">
        <v>4266.82</v>
      </c>
      <c r="L27" s="44">
        <v>60</v>
      </c>
      <c r="M27" s="28">
        <v>42670</v>
      </c>
      <c r="N27" s="5">
        <f t="shared" si="0"/>
        <v>711.16666666666663</v>
      </c>
      <c r="O27" s="5">
        <f t="shared" si="1"/>
        <v>8534</v>
      </c>
      <c r="P27" s="28">
        <v>8534.0400000000009</v>
      </c>
      <c r="Q27" s="6">
        <v>0.15</v>
      </c>
      <c r="R27" s="5">
        <f t="shared" si="2"/>
        <v>1280.106</v>
      </c>
      <c r="S27" s="5">
        <f>M27/L27*6</f>
        <v>4267</v>
      </c>
      <c r="T27" s="6">
        <v>0.15</v>
      </c>
      <c r="U27" s="5">
        <f t="shared" si="3"/>
        <v>640.04999999999995</v>
      </c>
      <c r="V27" s="28"/>
      <c r="W27" s="6">
        <v>0.15</v>
      </c>
      <c r="X27" s="5">
        <f t="shared" si="5"/>
        <v>0</v>
      </c>
      <c r="Y27" s="5">
        <v>0</v>
      </c>
      <c r="Z27" s="5">
        <f t="shared" si="6"/>
        <v>0</v>
      </c>
      <c r="AA27" s="5">
        <f t="shared" si="7"/>
        <v>0</v>
      </c>
      <c r="AB27" s="5">
        <f t="shared" si="8"/>
        <v>0</v>
      </c>
    </row>
    <row r="28" spans="2:28" ht="25.5" x14ac:dyDescent="0.25">
      <c r="B28" s="26" t="s">
        <v>41</v>
      </c>
      <c r="C28" s="24">
        <v>17223</v>
      </c>
      <c r="D28" s="25">
        <v>43698</v>
      </c>
      <c r="E28" s="26" t="s">
        <v>25</v>
      </c>
      <c r="F28" s="27">
        <v>84</v>
      </c>
      <c r="G28" s="44">
        <v>84</v>
      </c>
      <c r="H28" s="28">
        <v>59285.760000000002</v>
      </c>
      <c r="I28" s="28">
        <v>415000</v>
      </c>
      <c r="J28" s="28">
        <v>256904.95999999999</v>
      </c>
      <c r="K28" s="28">
        <v>158095.04000000001</v>
      </c>
      <c r="L28" s="44">
        <v>84</v>
      </c>
      <c r="M28" s="28">
        <v>415000</v>
      </c>
      <c r="N28" s="5">
        <f t="shared" si="0"/>
        <v>4940.4761904761908</v>
      </c>
      <c r="O28" s="5">
        <f t="shared" si="1"/>
        <v>59285.71428571429</v>
      </c>
      <c r="P28" s="28">
        <v>59285.760000000002</v>
      </c>
      <c r="Q28" s="6">
        <v>0.15</v>
      </c>
      <c r="R28" s="5">
        <f t="shared" si="2"/>
        <v>8892.8639999999996</v>
      </c>
      <c r="S28" s="5">
        <f>M28/L28*12</f>
        <v>59285.71428571429</v>
      </c>
      <c r="T28" s="6">
        <v>0.15</v>
      </c>
      <c r="U28" s="5">
        <f t="shared" si="3"/>
        <v>8892.8571428571431</v>
      </c>
      <c r="V28" s="28">
        <f t="shared" si="4"/>
        <v>59285.71428571429</v>
      </c>
      <c r="W28" s="6">
        <v>0.15</v>
      </c>
      <c r="X28" s="5">
        <f t="shared" si="5"/>
        <v>8892.8571428571431</v>
      </c>
      <c r="Y28" s="5">
        <f>M28/L28*8</f>
        <v>39523.809523809527</v>
      </c>
      <c r="Z28" s="5">
        <f t="shared" si="6"/>
        <v>5928.5714285714284</v>
      </c>
      <c r="AA28" s="5">
        <v>0</v>
      </c>
      <c r="AB28" s="5">
        <f t="shared" si="8"/>
        <v>0</v>
      </c>
    </row>
    <row r="29" spans="2:28" ht="25.5" x14ac:dyDescent="0.25">
      <c r="B29" s="26" t="s">
        <v>42</v>
      </c>
      <c r="C29" s="24">
        <v>17224</v>
      </c>
      <c r="D29" s="25">
        <v>43698</v>
      </c>
      <c r="E29" s="26" t="s">
        <v>25</v>
      </c>
      <c r="F29" s="27">
        <v>84</v>
      </c>
      <c r="G29" s="44">
        <v>84</v>
      </c>
      <c r="H29" s="28">
        <v>9999.9599999999991</v>
      </c>
      <c r="I29" s="28">
        <v>70000</v>
      </c>
      <c r="J29" s="28">
        <v>43333.16</v>
      </c>
      <c r="K29" s="28">
        <v>26666.84</v>
      </c>
      <c r="L29" s="44">
        <v>84</v>
      </c>
      <c r="M29" s="28">
        <v>70000</v>
      </c>
      <c r="N29" s="5">
        <f t="shared" si="0"/>
        <v>833.33333333333337</v>
      </c>
      <c r="O29" s="5">
        <f t="shared" si="1"/>
        <v>10000</v>
      </c>
      <c r="P29" s="28">
        <v>9999.9599999999991</v>
      </c>
      <c r="Q29" s="6">
        <v>0.15</v>
      </c>
      <c r="R29" s="5">
        <f t="shared" si="2"/>
        <v>1499.9939999999999</v>
      </c>
      <c r="S29" s="5">
        <f>M29/L29*12</f>
        <v>10000</v>
      </c>
      <c r="T29" s="6">
        <v>0.15</v>
      </c>
      <c r="U29" s="5">
        <f t="shared" si="3"/>
        <v>1500</v>
      </c>
      <c r="V29" s="28">
        <f t="shared" si="4"/>
        <v>10000</v>
      </c>
      <c r="W29" s="6">
        <v>0.15</v>
      </c>
      <c r="X29" s="5">
        <f t="shared" si="5"/>
        <v>1500</v>
      </c>
      <c r="Y29" s="5">
        <f>M29/L29*8</f>
        <v>6666.666666666667</v>
      </c>
      <c r="Z29" s="5">
        <f t="shared" si="6"/>
        <v>1000</v>
      </c>
      <c r="AA29" s="5">
        <v>0</v>
      </c>
      <c r="AB29" s="5">
        <f t="shared" si="8"/>
        <v>0</v>
      </c>
    </row>
    <row r="30" spans="2:28" ht="25.5" x14ac:dyDescent="0.25">
      <c r="B30" s="26" t="s">
        <v>43</v>
      </c>
      <c r="C30" s="24">
        <v>17222</v>
      </c>
      <c r="D30" s="25">
        <v>43698</v>
      </c>
      <c r="E30" s="26" t="s">
        <v>25</v>
      </c>
      <c r="F30" s="27">
        <v>84</v>
      </c>
      <c r="G30" s="44">
        <v>84</v>
      </c>
      <c r="H30" s="28">
        <v>12142.8</v>
      </c>
      <c r="I30" s="28">
        <v>85000</v>
      </c>
      <c r="J30" s="28">
        <v>52618.8</v>
      </c>
      <c r="K30" s="28">
        <v>32381.200000000001</v>
      </c>
      <c r="L30" s="44">
        <v>84</v>
      </c>
      <c r="M30" s="28">
        <v>85000</v>
      </c>
      <c r="N30" s="5">
        <f t="shared" si="0"/>
        <v>1011.9047619047619</v>
      </c>
      <c r="O30" s="5">
        <f t="shared" si="1"/>
        <v>12142.857142857143</v>
      </c>
      <c r="P30" s="28">
        <v>12142.8</v>
      </c>
      <c r="Q30" s="6">
        <v>0.15</v>
      </c>
      <c r="R30" s="5">
        <f t="shared" si="2"/>
        <v>1821.4199999999998</v>
      </c>
      <c r="S30" s="5">
        <f>M30/L30*12</f>
        <v>12142.857142857143</v>
      </c>
      <c r="T30" s="6">
        <v>0.15</v>
      </c>
      <c r="U30" s="5">
        <f t="shared" si="3"/>
        <v>1821.4285714285713</v>
      </c>
      <c r="V30" s="28">
        <f t="shared" si="4"/>
        <v>12142.857142857143</v>
      </c>
      <c r="W30" s="6">
        <v>0.15</v>
      </c>
      <c r="X30" s="5">
        <f t="shared" si="5"/>
        <v>1821.4285714285713</v>
      </c>
      <c r="Y30" s="5">
        <f t="shared" ref="Y30:Y32" si="12">M30/L30*8</f>
        <v>8095.2380952380954</v>
      </c>
      <c r="Z30" s="5">
        <f t="shared" si="6"/>
        <v>1214.2857142857142</v>
      </c>
      <c r="AA30" s="5">
        <v>0</v>
      </c>
      <c r="AB30" s="5">
        <f t="shared" si="8"/>
        <v>0</v>
      </c>
    </row>
    <row r="31" spans="2:28" ht="25.5" x14ac:dyDescent="0.25">
      <c r="B31" s="26" t="s">
        <v>44</v>
      </c>
      <c r="C31" s="24">
        <v>17221</v>
      </c>
      <c r="D31" s="25">
        <v>43698</v>
      </c>
      <c r="E31" s="26" t="s">
        <v>25</v>
      </c>
      <c r="F31" s="27">
        <v>84</v>
      </c>
      <c r="G31" s="44">
        <v>84</v>
      </c>
      <c r="H31" s="28">
        <v>11071.44</v>
      </c>
      <c r="I31" s="28">
        <v>77500</v>
      </c>
      <c r="J31" s="28">
        <v>47976.24</v>
      </c>
      <c r="K31" s="28">
        <v>29523.759999999998</v>
      </c>
      <c r="L31" s="44">
        <v>84</v>
      </c>
      <c r="M31" s="28">
        <v>77500</v>
      </c>
      <c r="N31" s="5">
        <f t="shared" si="0"/>
        <v>922.61904761904759</v>
      </c>
      <c r="O31" s="5">
        <f t="shared" si="1"/>
        <v>11071.428571428571</v>
      </c>
      <c r="P31" s="28">
        <v>11071.44</v>
      </c>
      <c r="Q31" s="6">
        <v>0.15</v>
      </c>
      <c r="R31" s="5">
        <f t="shared" si="2"/>
        <v>1660.7160000000001</v>
      </c>
      <c r="S31" s="5">
        <f>M31/L31*12</f>
        <v>11071.428571428571</v>
      </c>
      <c r="T31" s="6">
        <v>0.15</v>
      </c>
      <c r="U31" s="5">
        <f t="shared" si="3"/>
        <v>1660.7142857142856</v>
      </c>
      <c r="V31" s="28">
        <f t="shared" si="4"/>
        <v>11071.428571428571</v>
      </c>
      <c r="W31" s="6">
        <v>0.15</v>
      </c>
      <c r="X31" s="5">
        <f t="shared" si="5"/>
        <v>1660.7142857142856</v>
      </c>
      <c r="Y31" s="5">
        <f t="shared" si="12"/>
        <v>7380.9523809523807</v>
      </c>
      <c r="Z31" s="5">
        <f t="shared" si="6"/>
        <v>1107.1428571428571</v>
      </c>
      <c r="AA31" s="5">
        <v>0</v>
      </c>
      <c r="AB31" s="5">
        <f t="shared" si="8"/>
        <v>0</v>
      </c>
    </row>
    <row r="32" spans="2:28" ht="25.5" x14ac:dyDescent="0.25">
      <c r="B32" s="26" t="s">
        <v>45</v>
      </c>
      <c r="C32" s="24">
        <v>17220</v>
      </c>
      <c r="D32" s="25">
        <v>43698</v>
      </c>
      <c r="E32" s="26" t="s">
        <v>25</v>
      </c>
      <c r="F32" s="27">
        <v>84</v>
      </c>
      <c r="G32" s="44">
        <v>84</v>
      </c>
      <c r="H32" s="28">
        <v>11357.16</v>
      </c>
      <c r="I32" s="28">
        <v>79500</v>
      </c>
      <c r="J32" s="28">
        <v>49214.36</v>
      </c>
      <c r="K32" s="28">
        <v>30285.64</v>
      </c>
      <c r="L32" s="44">
        <v>84</v>
      </c>
      <c r="M32" s="28">
        <v>79500</v>
      </c>
      <c r="N32" s="5">
        <f t="shared" si="0"/>
        <v>946.42857142857144</v>
      </c>
      <c r="O32" s="5">
        <f t="shared" si="1"/>
        <v>11357.142857142857</v>
      </c>
      <c r="P32" s="28">
        <v>11357.16</v>
      </c>
      <c r="Q32" s="6">
        <v>0.15</v>
      </c>
      <c r="R32" s="5">
        <f t="shared" si="2"/>
        <v>1703.5739999999998</v>
      </c>
      <c r="S32" s="5">
        <f>M32/L32*12</f>
        <v>11357.142857142857</v>
      </c>
      <c r="T32" s="6">
        <v>0.15</v>
      </c>
      <c r="U32" s="5">
        <f t="shared" si="3"/>
        <v>1703.5714285714284</v>
      </c>
      <c r="V32" s="28">
        <f t="shared" si="4"/>
        <v>11357.142857142857</v>
      </c>
      <c r="W32" s="6">
        <v>0.15</v>
      </c>
      <c r="X32" s="5">
        <f t="shared" si="5"/>
        <v>1703.5714285714284</v>
      </c>
      <c r="Y32" s="5">
        <f t="shared" si="12"/>
        <v>7571.4285714285716</v>
      </c>
      <c r="Z32" s="5">
        <f t="shared" si="6"/>
        <v>1135.7142857142858</v>
      </c>
      <c r="AA32" s="5">
        <v>0</v>
      </c>
      <c r="AB32" s="5">
        <f t="shared" si="8"/>
        <v>0</v>
      </c>
    </row>
    <row r="33" spans="2:28" ht="25.5" x14ac:dyDescent="0.25">
      <c r="B33" s="26" t="s">
        <v>31</v>
      </c>
      <c r="C33" s="24">
        <v>17243</v>
      </c>
      <c r="D33" s="25">
        <v>43707</v>
      </c>
      <c r="E33" s="26" t="s">
        <v>32</v>
      </c>
      <c r="F33" s="27">
        <v>360</v>
      </c>
      <c r="G33" s="44">
        <v>300</v>
      </c>
      <c r="H33" s="28">
        <v>20059.080000000002</v>
      </c>
      <c r="I33" s="28">
        <v>601773.23</v>
      </c>
      <c r="J33" s="28">
        <v>86922.68</v>
      </c>
      <c r="K33" s="28">
        <v>514850.55</v>
      </c>
      <c r="L33" s="44">
        <v>300</v>
      </c>
      <c r="M33" s="28">
        <v>601773.23</v>
      </c>
      <c r="N33" s="5">
        <f t="shared" si="0"/>
        <v>2005.9107666666666</v>
      </c>
      <c r="O33" s="5">
        <f t="shared" si="1"/>
        <v>24070.929199999999</v>
      </c>
      <c r="P33" s="28">
        <v>20059.080000000002</v>
      </c>
      <c r="Q33" s="6">
        <v>0.15</v>
      </c>
      <c r="R33" s="5">
        <f t="shared" si="2"/>
        <v>3008.8620000000001</v>
      </c>
      <c r="S33" s="5">
        <f t="shared" ref="S33:S35" si="13">M33/L33*12</f>
        <v>24070.929199999999</v>
      </c>
      <c r="T33" s="6">
        <v>0.15</v>
      </c>
      <c r="U33" s="5">
        <f t="shared" si="3"/>
        <v>3610.6393799999996</v>
      </c>
      <c r="V33" s="28">
        <f t="shared" si="4"/>
        <v>24070.929199999999</v>
      </c>
      <c r="W33" s="6">
        <v>0.15</v>
      </c>
      <c r="X33" s="5">
        <f t="shared" si="5"/>
        <v>3610.6393799999996</v>
      </c>
      <c r="Y33" s="5">
        <f t="shared" si="9"/>
        <v>24070.929199999999</v>
      </c>
      <c r="Z33" s="5">
        <f t="shared" si="6"/>
        <v>3610.6393799999996</v>
      </c>
      <c r="AA33" s="5">
        <f t="shared" si="7"/>
        <v>24070.929199999999</v>
      </c>
      <c r="AB33" s="5">
        <f t="shared" si="8"/>
        <v>3610.6393799999996</v>
      </c>
    </row>
    <row r="34" spans="2:28" ht="25.5" x14ac:dyDescent="0.25">
      <c r="B34" s="26" t="s">
        <v>46</v>
      </c>
      <c r="C34" s="24">
        <v>17234</v>
      </c>
      <c r="D34" s="25">
        <v>43738</v>
      </c>
      <c r="E34" s="26" t="s">
        <v>27</v>
      </c>
      <c r="F34" s="27">
        <v>60</v>
      </c>
      <c r="G34" s="44">
        <v>60</v>
      </c>
      <c r="H34" s="28">
        <v>9333.1200000000008</v>
      </c>
      <c r="I34" s="28">
        <v>46665.83</v>
      </c>
      <c r="J34" s="28">
        <v>39665.760000000002</v>
      </c>
      <c r="K34" s="28">
        <v>7000.07</v>
      </c>
      <c r="L34" s="44">
        <v>60</v>
      </c>
      <c r="M34" s="28">
        <v>46665.83</v>
      </c>
      <c r="N34" s="5">
        <f t="shared" si="0"/>
        <v>777.76383333333331</v>
      </c>
      <c r="O34" s="5">
        <f t="shared" si="1"/>
        <v>9333.1659999999993</v>
      </c>
      <c r="P34" s="28">
        <v>9333.1200000000008</v>
      </c>
      <c r="Q34" s="6">
        <v>0.15</v>
      </c>
      <c r="R34" s="5">
        <f t="shared" si="2"/>
        <v>1399.9680000000001</v>
      </c>
      <c r="S34" s="5">
        <f>M34/L34*9</f>
        <v>6999.8744999999999</v>
      </c>
      <c r="T34" s="6">
        <v>0.15</v>
      </c>
      <c r="U34" s="5">
        <f t="shared" si="3"/>
        <v>1049.9811749999999</v>
      </c>
      <c r="V34" s="28"/>
      <c r="W34" s="6">
        <v>0.15</v>
      </c>
      <c r="X34" s="5">
        <f t="shared" si="5"/>
        <v>0</v>
      </c>
      <c r="Y34" s="5">
        <v>0</v>
      </c>
      <c r="Z34" s="5">
        <f t="shared" si="6"/>
        <v>0</v>
      </c>
      <c r="AA34" s="5">
        <f t="shared" si="7"/>
        <v>0</v>
      </c>
      <c r="AB34" s="5">
        <f t="shared" si="8"/>
        <v>0</v>
      </c>
    </row>
    <row r="35" spans="2:28" ht="25.5" x14ac:dyDescent="0.25">
      <c r="B35" s="26" t="s">
        <v>44</v>
      </c>
      <c r="C35" s="24">
        <v>17262</v>
      </c>
      <c r="D35" s="25">
        <v>43766</v>
      </c>
      <c r="E35" s="26" t="s">
        <v>25</v>
      </c>
      <c r="F35" s="27">
        <v>84</v>
      </c>
      <c r="G35" s="44">
        <v>84</v>
      </c>
      <c r="H35" s="28">
        <v>13571.4</v>
      </c>
      <c r="I35" s="28">
        <v>95000</v>
      </c>
      <c r="J35" s="28">
        <v>56547.5</v>
      </c>
      <c r="K35" s="28">
        <v>38452.5</v>
      </c>
      <c r="L35" s="44">
        <v>84</v>
      </c>
      <c r="M35" s="28">
        <v>95000</v>
      </c>
      <c r="N35" s="5">
        <f t="shared" si="0"/>
        <v>1130.952380952381</v>
      </c>
      <c r="O35" s="5">
        <f t="shared" si="1"/>
        <v>13571.428571428572</v>
      </c>
      <c r="P35" s="28">
        <v>13571.4</v>
      </c>
      <c r="Q35" s="6">
        <v>0.15</v>
      </c>
      <c r="R35" s="5">
        <f t="shared" si="2"/>
        <v>2035.7099999999998</v>
      </c>
      <c r="S35" s="5">
        <f t="shared" si="13"/>
        <v>13571.428571428572</v>
      </c>
      <c r="T35" s="6">
        <v>0.15</v>
      </c>
      <c r="U35" s="5">
        <f t="shared" si="3"/>
        <v>2035.7142857142858</v>
      </c>
      <c r="V35" s="28">
        <f t="shared" si="4"/>
        <v>13571.428571428572</v>
      </c>
      <c r="W35" s="6">
        <v>0.15</v>
      </c>
      <c r="X35" s="5">
        <f t="shared" si="5"/>
        <v>2035.7142857142858</v>
      </c>
      <c r="Y35" s="5">
        <f>M35/L35*10</f>
        <v>11309.523809523809</v>
      </c>
      <c r="Z35" s="5">
        <f t="shared" si="6"/>
        <v>1696.4285714285713</v>
      </c>
      <c r="AA35" s="5">
        <v>0</v>
      </c>
      <c r="AB35" s="5">
        <f t="shared" si="8"/>
        <v>0</v>
      </c>
    </row>
    <row r="36" spans="2:28" ht="25.5" x14ac:dyDescent="0.25">
      <c r="B36" s="26" t="s">
        <v>47</v>
      </c>
      <c r="C36" s="24">
        <v>17267</v>
      </c>
      <c r="D36" s="25">
        <v>43789</v>
      </c>
      <c r="E36" s="26" t="s">
        <v>27</v>
      </c>
      <c r="F36" s="27">
        <v>60</v>
      </c>
      <c r="G36" s="44">
        <v>60</v>
      </c>
      <c r="H36" s="28">
        <v>12600</v>
      </c>
      <c r="I36" s="28">
        <v>63000</v>
      </c>
      <c r="J36" s="28">
        <v>51450</v>
      </c>
      <c r="K36" s="28">
        <v>11550</v>
      </c>
      <c r="L36" s="44">
        <v>60</v>
      </c>
      <c r="M36" s="28">
        <v>63000</v>
      </c>
      <c r="N36" s="5">
        <f t="shared" si="0"/>
        <v>1050</v>
      </c>
      <c r="O36" s="5">
        <f t="shared" si="1"/>
        <v>12600</v>
      </c>
      <c r="P36" s="28">
        <v>12600</v>
      </c>
      <c r="Q36" s="6">
        <v>0.15</v>
      </c>
      <c r="R36" s="5">
        <f t="shared" si="2"/>
        <v>1890</v>
      </c>
      <c r="S36" s="5">
        <f>M36/L36*11</f>
        <v>11550</v>
      </c>
      <c r="T36" s="6">
        <v>0.15</v>
      </c>
      <c r="U36" s="5">
        <f t="shared" si="3"/>
        <v>1732.5</v>
      </c>
      <c r="V36" s="28"/>
      <c r="W36" s="6">
        <v>0.15</v>
      </c>
      <c r="X36" s="5">
        <f t="shared" si="5"/>
        <v>0</v>
      </c>
      <c r="Y36" s="5">
        <v>0</v>
      </c>
      <c r="Z36" s="5">
        <f t="shared" si="6"/>
        <v>0</v>
      </c>
      <c r="AA36" s="5">
        <f t="shared" si="7"/>
        <v>0</v>
      </c>
      <c r="AB36" s="5">
        <f t="shared" si="8"/>
        <v>0</v>
      </c>
    </row>
    <row r="37" spans="2:28" ht="25.5" x14ac:dyDescent="0.25">
      <c r="B37" s="26" t="s">
        <v>48</v>
      </c>
      <c r="C37" s="24">
        <v>17268</v>
      </c>
      <c r="D37" s="25">
        <v>43789</v>
      </c>
      <c r="E37" s="26" t="s">
        <v>27</v>
      </c>
      <c r="F37" s="27">
        <v>60</v>
      </c>
      <c r="G37" s="44">
        <v>60</v>
      </c>
      <c r="H37" s="28">
        <v>12999.96</v>
      </c>
      <c r="I37" s="28">
        <v>65000</v>
      </c>
      <c r="J37" s="28">
        <v>53083.17</v>
      </c>
      <c r="K37" s="28">
        <v>11916.83</v>
      </c>
      <c r="L37" s="44">
        <v>60</v>
      </c>
      <c r="M37" s="28">
        <v>65000</v>
      </c>
      <c r="N37" s="5">
        <f t="shared" si="0"/>
        <v>1083.3333333333333</v>
      </c>
      <c r="O37" s="5">
        <f t="shared" si="1"/>
        <v>13000</v>
      </c>
      <c r="P37" s="28">
        <v>12999.96</v>
      </c>
      <c r="Q37" s="6">
        <v>0.15</v>
      </c>
      <c r="R37" s="5">
        <f t="shared" si="2"/>
        <v>1949.9939999999997</v>
      </c>
      <c r="S37" s="5">
        <f t="shared" ref="S37:S38" si="14">M37/L37*11</f>
        <v>11916.666666666666</v>
      </c>
      <c r="T37" s="6">
        <v>0.15</v>
      </c>
      <c r="U37" s="5">
        <f t="shared" si="3"/>
        <v>1787.4999999999998</v>
      </c>
      <c r="V37" s="28"/>
      <c r="W37" s="6">
        <v>0.15</v>
      </c>
      <c r="X37" s="5">
        <f t="shared" si="5"/>
        <v>0</v>
      </c>
      <c r="Y37" s="5">
        <v>0</v>
      </c>
      <c r="Z37" s="5">
        <f t="shared" si="6"/>
        <v>0</v>
      </c>
      <c r="AA37" s="5">
        <f t="shared" si="7"/>
        <v>0</v>
      </c>
      <c r="AB37" s="5">
        <f t="shared" si="8"/>
        <v>0</v>
      </c>
    </row>
    <row r="38" spans="2:28" ht="25.5" x14ac:dyDescent="0.25">
      <c r="B38" s="26" t="s">
        <v>49</v>
      </c>
      <c r="C38" s="24">
        <v>17269</v>
      </c>
      <c r="D38" s="25">
        <v>43789</v>
      </c>
      <c r="E38" s="26" t="s">
        <v>27</v>
      </c>
      <c r="F38" s="27">
        <v>60</v>
      </c>
      <c r="G38" s="44">
        <v>60</v>
      </c>
      <c r="H38" s="28">
        <v>21600</v>
      </c>
      <c r="I38" s="28">
        <v>108000</v>
      </c>
      <c r="J38" s="28">
        <v>88200</v>
      </c>
      <c r="K38" s="28">
        <v>19800</v>
      </c>
      <c r="L38" s="44">
        <v>60</v>
      </c>
      <c r="M38" s="28">
        <v>108000</v>
      </c>
      <c r="N38" s="5">
        <f t="shared" si="0"/>
        <v>1800</v>
      </c>
      <c r="O38" s="5">
        <f t="shared" si="1"/>
        <v>21600</v>
      </c>
      <c r="P38" s="28">
        <v>21600</v>
      </c>
      <c r="Q38" s="6">
        <v>0.15</v>
      </c>
      <c r="R38" s="5">
        <f t="shared" si="2"/>
        <v>3240</v>
      </c>
      <c r="S38" s="5">
        <f t="shared" si="14"/>
        <v>19800</v>
      </c>
      <c r="T38" s="6">
        <v>0.15</v>
      </c>
      <c r="U38" s="5">
        <f t="shared" si="3"/>
        <v>2970</v>
      </c>
      <c r="V38" s="28"/>
      <c r="W38" s="6">
        <v>0.15</v>
      </c>
      <c r="X38" s="5">
        <f t="shared" si="5"/>
        <v>0</v>
      </c>
      <c r="Y38" s="5">
        <v>0</v>
      </c>
      <c r="Z38" s="5">
        <f t="shared" si="6"/>
        <v>0</v>
      </c>
      <c r="AA38" s="5">
        <f t="shared" si="7"/>
        <v>0</v>
      </c>
      <c r="AB38" s="5">
        <f t="shared" si="8"/>
        <v>0</v>
      </c>
    </row>
    <row r="39" spans="2:28" ht="38.25" x14ac:dyDescent="0.25">
      <c r="B39" s="26" t="s">
        <v>50</v>
      </c>
      <c r="C39" s="24">
        <v>17288</v>
      </c>
      <c r="D39" s="25">
        <v>43826</v>
      </c>
      <c r="E39" s="26" t="s">
        <v>25</v>
      </c>
      <c r="F39" s="27">
        <v>84</v>
      </c>
      <c r="G39" s="44">
        <v>84</v>
      </c>
      <c r="H39" s="28">
        <v>7815.24</v>
      </c>
      <c r="I39" s="28">
        <v>54706.32</v>
      </c>
      <c r="J39" s="28">
        <v>31260.959999999999</v>
      </c>
      <c r="K39" s="28">
        <v>23445.360000000001</v>
      </c>
      <c r="L39" s="44">
        <v>84</v>
      </c>
      <c r="M39" s="28">
        <v>54706.32</v>
      </c>
      <c r="N39" s="5">
        <f t="shared" si="0"/>
        <v>651.26571428571424</v>
      </c>
      <c r="O39" s="5">
        <f t="shared" si="1"/>
        <v>7815.1885714285709</v>
      </c>
      <c r="P39" s="28">
        <v>7815.24</v>
      </c>
      <c r="Q39" s="6">
        <v>0.15</v>
      </c>
      <c r="R39" s="5">
        <f t="shared" si="2"/>
        <v>1172.2859999999998</v>
      </c>
      <c r="S39" s="5">
        <f>M39/L39*12</f>
        <v>7815.1885714285709</v>
      </c>
      <c r="T39" s="6">
        <v>0.15</v>
      </c>
      <c r="U39" s="5">
        <f t="shared" si="3"/>
        <v>1172.2782857142856</v>
      </c>
      <c r="V39" s="28">
        <f t="shared" si="4"/>
        <v>7815.1885714285709</v>
      </c>
      <c r="W39" s="6">
        <v>0.15</v>
      </c>
      <c r="X39" s="5">
        <f t="shared" si="5"/>
        <v>1172.2782857142856</v>
      </c>
      <c r="Y39" s="5">
        <f t="shared" si="9"/>
        <v>7815.1885714285709</v>
      </c>
      <c r="Z39" s="5">
        <f t="shared" si="6"/>
        <v>1172.2782857142856</v>
      </c>
      <c r="AA39" s="5">
        <v>0</v>
      </c>
      <c r="AB39" s="5">
        <f t="shared" si="8"/>
        <v>0</v>
      </c>
    </row>
    <row r="40" spans="2:28" ht="38.25" x14ac:dyDescent="0.25">
      <c r="B40" s="26" t="s">
        <v>51</v>
      </c>
      <c r="C40" s="24">
        <v>17299</v>
      </c>
      <c r="D40" s="25">
        <v>43854</v>
      </c>
      <c r="E40" s="26" t="s">
        <v>18</v>
      </c>
      <c r="F40" s="27">
        <v>36</v>
      </c>
      <c r="G40" s="44">
        <v>36</v>
      </c>
      <c r="H40" s="28">
        <v>2022.95</v>
      </c>
      <c r="I40" s="28">
        <v>72822</v>
      </c>
      <c r="J40" s="28">
        <v>72822</v>
      </c>
      <c r="K40" s="30"/>
      <c r="L40" s="44">
        <v>36</v>
      </c>
      <c r="M40" s="28">
        <v>72822</v>
      </c>
      <c r="N40" s="5">
        <f t="shared" si="0"/>
        <v>2022.8333333333333</v>
      </c>
      <c r="O40" s="5">
        <f t="shared" si="1"/>
        <v>24274</v>
      </c>
      <c r="P40" s="28">
        <v>2022.95</v>
      </c>
      <c r="Q40" s="6">
        <v>0.15</v>
      </c>
      <c r="R40" s="5">
        <f t="shared" si="2"/>
        <v>303.4425</v>
      </c>
      <c r="S40" s="5">
        <v>0</v>
      </c>
      <c r="T40" s="6">
        <v>0.15</v>
      </c>
      <c r="U40" s="5">
        <f t="shared" si="3"/>
        <v>0</v>
      </c>
      <c r="V40" s="28"/>
      <c r="W40" s="6">
        <v>0.15</v>
      </c>
      <c r="X40" s="5">
        <f t="shared" si="5"/>
        <v>0</v>
      </c>
      <c r="Y40" s="5">
        <v>0</v>
      </c>
      <c r="Z40" s="5">
        <f t="shared" si="6"/>
        <v>0</v>
      </c>
      <c r="AA40" s="5">
        <f t="shared" si="7"/>
        <v>0</v>
      </c>
      <c r="AB40" s="5">
        <f t="shared" si="8"/>
        <v>0</v>
      </c>
    </row>
    <row r="41" spans="2:28" ht="25.5" x14ac:dyDescent="0.25">
      <c r="B41" s="26" t="s">
        <v>52</v>
      </c>
      <c r="C41" s="24">
        <v>17335</v>
      </c>
      <c r="D41" s="25">
        <v>43859</v>
      </c>
      <c r="E41" s="26" t="s">
        <v>27</v>
      </c>
      <c r="F41" s="27">
        <v>60</v>
      </c>
      <c r="G41" s="44">
        <v>60</v>
      </c>
      <c r="H41" s="28">
        <v>15047.04</v>
      </c>
      <c r="I41" s="28">
        <v>75235</v>
      </c>
      <c r="J41" s="28">
        <v>58934.239999999998</v>
      </c>
      <c r="K41" s="28">
        <v>16300.76</v>
      </c>
      <c r="L41" s="44">
        <v>60</v>
      </c>
      <c r="M41" s="28">
        <v>75235</v>
      </c>
      <c r="N41" s="5">
        <f t="shared" si="0"/>
        <v>1253.9166666666667</v>
      </c>
      <c r="O41" s="5">
        <f t="shared" si="1"/>
        <v>15047</v>
      </c>
      <c r="P41" s="28">
        <v>15047.04</v>
      </c>
      <c r="Q41" s="6">
        <v>0.15</v>
      </c>
      <c r="R41" s="5">
        <f t="shared" si="2"/>
        <v>2257.056</v>
      </c>
      <c r="S41" s="5">
        <f t="shared" ref="S41:S42" si="15">M41/L41*12</f>
        <v>15047</v>
      </c>
      <c r="T41" s="6">
        <v>0.15</v>
      </c>
      <c r="U41" s="5">
        <f t="shared" si="3"/>
        <v>2257.0499999999997</v>
      </c>
      <c r="V41" s="28">
        <f>M41/L41*1</f>
        <v>1253.9166666666667</v>
      </c>
      <c r="W41" s="6">
        <v>0.15</v>
      </c>
      <c r="X41" s="5">
        <f t="shared" si="5"/>
        <v>188.08750000000001</v>
      </c>
      <c r="Y41" s="5">
        <v>0</v>
      </c>
      <c r="Z41" s="5">
        <f t="shared" si="6"/>
        <v>0</v>
      </c>
      <c r="AA41" s="5">
        <f t="shared" si="7"/>
        <v>0</v>
      </c>
      <c r="AB41" s="5">
        <f t="shared" si="8"/>
        <v>0</v>
      </c>
    </row>
    <row r="42" spans="2:28" ht="38.25" x14ac:dyDescent="0.25">
      <c r="B42" s="26" t="s">
        <v>53</v>
      </c>
      <c r="C42" s="24">
        <v>17334</v>
      </c>
      <c r="D42" s="25">
        <v>43872</v>
      </c>
      <c r="E42" s="26" t="s">
        <v>27</v>
      </c>
      <c r="F42" s="27">
        <v>60</v>
      </c>
      <c r="G42" s="44">
        <v>60</v>
      </c>
      <c r="H42" s="28">
        <v>9462</v>
      </c>
      <c r="I42" s="28">
        <v>47310</v>
      </c>
      <c r="J42" s="28">
        <v>36271</v>
      </c>
      <c r="K42" s="28">
        <v>11039</v>
      </c>
      <c r="L42" s="44">
        <v>60</v>
      </c>
      <c r="M42" s="28">
        <v>47310</v>
      </c>
      <c r="N42" s="5">
        <f t="shared" si="0"/>
        <v>788.5</v>
      </c>
      <c r="O42" s="5">
        <f t="shared" si="1"/>
        <v>9462</v>
      </c>
      <c r="P42" s="28">
        <v>9462</v>
      </c>
      <c r="Q42" s="6">
        <v>0.15</v>
      </c>
      <c r="R42" s="5">
        <f t="shared" si="2"/>
        <v>1419.3</v>
      </c>
      <c r="S42" s="5">
        <f t="shared" si="15"/>
        <v>9462</v>
      </c>
      <c r="T42" s="6">
        <v>0.15</v>
      </c>
      <c r="U42" s="5">
        <f t="shared" si="3"/>
        <v>1419.3</v>
      </c>
      <c r="V42" s="28">
        <f>I42/G42*2</f>
        <v>1577</v>
      </c>
      <c r="W42" s="6">
        <v>0.15</v>
      </c>
      <c r="X42" s="5">
        <f t="shared" si="5"/>
        <v>236.54999999999998</v>
      </c>
      <c r="Y42" s="5">
        <v>0</v>
      </c>
      <c r="Z42" s="5">
        <f t="shared" si="6"/>
        <v>0</v>
      </c>
      <c r="AA42" s="5">
        <f t="shared" si="7"/>
        <v>0</v>
      </c>
      <c r="AB42" s="5">
        <f t="shared" si="8"/>
        <v>0</v>
      </c>
    </row>
    <row r="43" spans="2:28" ht="25.5" x14ac:dyDescent="0.25">
      <c r="B43" s="26" t="s">
        <v>54</v>
      </c>
      <c r="C43" s="24">
        <v>17344</v>
      </c>
      <c r="D43" s="25">
        <v>43894</v>
      </c>
      <c r="E43" s="26" t="s">
        <v>18</v>
      </c>
      <c r="F43" s="27">
        <v>36</v>
      </c>
      <c r="G43" s="44">
        <v>36</v>
      </c>
      <c r="H43" s="28">
        <v>7252.86</v>
      </c>
      <c r="I43" s="28">
        <v>87033</v>
      </c>
      <c r="J43" s="28">
        <v>87033</v>
      </c>
      <c r="K43" s="30"/>
      <c r="L43" s="44">
        <v>36</v>
      </c>
      <c r="M43" s="28">
        <v>87033</v>
      </c>
      <c r="N43" s="5">
        <f t="shared" si="0"/>
        <v>2417.5833333333335</v>
      </c>
      <c r="O43" s="5">
        <f t="shared" si="1"/>
        <v>29011</v>
      </c>
      <c r="P43" s="28">
        <v>7252.86</v>
      </c>
      <c r="Q43" s="6">
        <v>0.15</v>
      </c>
      <c r="R43" s="5">
        <f t="shared" si="2"/>
        <v>1087.9289999999999</v>
      </c>
      <c r="S43" s="5">
        <v>0</v>
      </c>
      <c r="T43" s="6">
        <v>0.15</v>
      </c>
      <c r="U43" s="5">
        <f t="shared" si="3"/>
        <v>0</v>
      </c>
      <c r="V43" s="28"/>
      <c r="W43" s="6">
        <v>0.15</v>
      </c>
      <c r="X43" s="5">
        <f t="shared" si="5"/>
        <v>0</v>
      </c>
      <c r="Y43" s="5">
        <v>0</v>
      </c>
      <c r="Z43" s="5">
        <f t="shared" si="6"/>
        <v>0</v>
      </c>
      <c r="AA43" s="5">
        <f t="shared" si="7"/>
        <v>0</v>
      </c>
      <c r="AB43" s="5">
        <f t="shared" si="8"/>
        <v>0</v>
      </c>
    </row>
    <row r="44" spans="2:28" ht="25.5" x14ac:dyDescent="0.25">
      <c r="B44" s="26" t="s">
        <v>55</v>
      </c>
      <c r="C44" s="24">
        <v>17362</v>
      </c>
      <c r="D44" s="25">
        <v>43921</v>
      </c>
      <c r="E44" s="26" t="s">
        <v>18</v>
      </c>
      <c r="F44" s="27">
        <v>36</v>
      </c>
      <c r="G44" s="44">
        <v>36</v>
      </c>
      <c r="H44" s="28">
        <v>5149.8900000000003</v>
      </c>
      <c r="I44" s="28">
        <v>61800</v>
      </c>
      <c r="J44" s="28">
        <v>61800</v>
      </c>
      <c r="K44" s="30"/>
      <c r="L44" s="44">
        <v>36</v>
      </c>
      <c r="M44" s="28">
        <v>61800</v>
      </c>
      <c r="N44" s="5">
        <f t="shared" si="0"/>
        <v>1716.6666666666667</v>
      </c>
      <c r="O44" s="5">
        <f t="shared" si="1"/>
        <v>20600</v>
      </c>
      <c r="P44" s="28">
        <v>5149.8900000000003</v>
      </c>
      <c r="Q44" s="6">
        <v>0.15</v>
      </c>
      <c r="R44" s="5">
        <f t="shared" si="2"/>
        <v>772.48350000000005</v>
      </c>
      <c r="S44" s="5">
        <v>0</v>
      </c>
      <c r="T44" s="6">
        <v>0.15</v>
      </c>
      <c r="U44" s="5">
        <f t="shared" si="3"/>
        <v>0</v>
      </c>
      <c r="V44" s="28"/>
      <c r="W44" s="6">
        <v>0.15</v>
      </c>
      <c r="X44" s="5">
        <f t="shared" si="5"/>
        <v>0</v>
      </c>
      <c r="Y44" s="5">
        <v>0</v>
      </c>
      <c r="Z44" s="5">
        <f t="shared" si="6"/>
        <v>0</v>
      </c>
      <c r="AA44" s="5">
        <f t="shared" si="7"/>
        <v>0</v>
      </c>
      <c r="AB44" s="5">
        <f t="shared" si="8"/>
        <v>0</v>
      </c>
    </row>
    <row r="45" spans="2:28" ht="51" x14ac:dyDescent="0.25">
      <c r="B45" s="26" t="s">
        <v>56</v>
      </c>
      <c r="C45" s="24">
        <v>17369</v>
      </c>
      <c r="D45" s="25">
        <v>43935</v>
      </c>
      <c r="E45" s="26" t="s">
        <v>18</v>
      </c>
      <c r="F45" s="27">
        <v>36</v>
      </c>
      <c r="G45" s="44">
        <v>36</v>
      </c>
      <c r="H45" s="28">
        <v>9832.08</v>
      </c>
      <c r="I45" s="28">
        <v>88490</v>
      </c>
      <c r="J45" s="28">
        <v>88490</v>
      </c>
      <c r="K45" s="30"/>
      <c r="L45" s="44">
        <v>36</v>
      </c>
      <c r="M45" s="28">
        <v>88490</v>
      </c>
      <c r="N45" s="5">
        <f t="shared" si="0"/>
        <v>2458.0555555555557</v>
      </c>
      <c r="O45" s="5">
        <f t="shared" si="1"/>
        <v>29496.666666666668</v>
      </c>
      <c r="P45" s="28">
        <v>9832.08</v>
      </c>
      <c r="Q45" s="6">
        <v>0.15</v>
      </c>
      <c r="R45" s="5">
        <f t="shared" si="2"/>
        <v>1474.8119999999999</v>
      </c>
      <c r="S45" s="5">
        <v>0</v>
      </c>
      <c r="T45" s="6">
        <v>0.15</v>
      </c>
      <c r="U45" s="5">
        <f t="shared" si="3"/>
        <v>0</v>
      </c>
      <c r="V45" s="28"/>
      <c r="W45" s="6">
        <v>0.15</v>
      </c>
      <c r="X45" s="5">
        <f t="shared" si="5"/>
        <v>0</v>
      </c>
      <c r="Y45" s="5">
        <v>0</v>
      </c>
      <c r="Z45" s="5">
        <f t="shared" si="6"/>
        <v>0</v>
      </c>
      <c r="AA45" s="5">
        <f t="shared" si="7"/>
        <v>0</v>
      </c>
      <c r="AB45" s="5">
        <f t="shared" si="8"/>
        <v>0</v>
      </c>
    </row>
    <row r="46" spans="2:28" ht="25.5" x14ac:dyDescent="0.25">
      <c r="B46" s="26" t="s">
        <v>58</v>
      </c>
      <c r="C46" s="24">
        <v>17554</v>
      </c>
      <c r="D46" s="25">
        <v>44043</v>
      </c>
      <c r="E46" s="26" t="s">
        <v>18</v>
      </c>
      <c r="F46" s="27">
        <v>36</v>
      </c>
      <c r="G46" s="44">
        <v>36</v>
      </c>
      <c r="H46" s="28">
        <v>9074</v>
      </c>
      <c r="I46" s="28">
        <v>46665.83</v>
      </c>
      <c r="J46" s="28">
        <v>46665.83</v>
      </c>
      <c r="K46" s="30"/>
      <c r="L46" s="44">
        <v>36</v>
      </c>
      <c r="M46" s="28">
        <v>46665.83</v>
      </c>
      <c r="N46" s="5">
        <f t="shared" si="0"/>
        <v>1296.2730555555556</v>
      </c>
      <c r="O46" s="5">
        <f t="shared" si="1"/>
        <v>15555.276666666668</v>
      </c>
      <c r="P46" s="28">
        <v>9074</v>
      </c>
      <c r="Q46" s="6">
        <v>0.15</v>
      </c>
      <c r="R46" s="5">
        <f t="shared" si="2"/>
        <v>1361.1</v>
      </c>
      <c r="S46" s="5">
        <v>0</v>
      </c>
      <c r="T46" s="6">
        <v>0.15</v>
      </c>
      <c r="U46" s="5">
        <f t="shared" si="3"/>
        <v>0</v>
      </c>
      <c r="V46" s="28"/>
      <c r="W46" s="6">
        <v>0.15</v>
      </c>
      <c r="X46" s="5">
        <f t="shared" si="5"/>
        <v>0</v>
      </c>
      <c r="Y46" s="5">
        <v>0</v>
      </c>
      <c r="Z46" s="5">
        <f t="shared" si="6"/>
        <v>0</v>
      </c>
      <c r="AA46" s="5">
        <f t="shared" si="7"/>
        <v>0</v>
      </c>
      <c r="AB46" s="5">
        <f t="shared" si="8"/>
        <v>0</v>
      </c>
    </row>
    <row r="47" spans="2:28" ht="25.5" x14ac:dyDescent="0.25">
      <c r="B47" s="26" t="s">
        <v>59</v>
      </c>
      <c r="C47" s="24">
        <v>17555</v>
      </c>
      <c r="D47" s="25">
        <v>44043</v>
      </c>
      <c r="E47" s="26" t="s">
        <v>18</v>
      </c>
      <c r="F47" s="27">
        <v>36</v>
      </c>
      <c r="G47" s="44">
        <v>36</v>
      </c>
      <c r="H47" s="28">
        <v>14421.19</v>
      </c>
      <c r="I47" s="28">
        <v>74165.83</v>
      </c>
      <c r="J47" s="28">
        <v>74165.83</v>
      </c>
      <c r="K47" s="30"/>
      <c r="L47" s="44">
        <v>36</v>
      </c>
      <c r="M47" s="28">
        <v>74165.83</v>
      </c>
      <c r="N47" s="5">
        <f t="shared" si="0"/>
        <v>2060.1619444444445</v>
      </c>
      <c r="O47" s="5">
        <f t="shared" si="1"/>
        <v>24721.943333333336</v>
      </c>
      <c r="P47" s="28">
        <v>14421.19</v>
      </c>
      <c r="Q47" s="6">
        <v>0.15</v>
      </c>
      <c r="R47" s="5">
        <f t="shared" si="2"/>
        <v>2163.1785</v>
      </c>
      <c r="S47" s="5">
        <v>0</v>
      </c>
      <c r="T47" s="6">
        <v>0.15</v>
      </c>
      <c r="U47" s="5">
        <f t="shared" si="3"/>
        <v>0</v>
      </c>
      <c r="V47" s="28"/>
      <c r="W47" s="6">
        <v>0.15</v>
      </c>
      <c r="X47" s="5">
        <f t="shared" si="5"/>
        <v>0</v>
      </c>
      <c r="Y47" s="5">
        <v>0</v>
      </c>
      <c r="Z47" s="5">
        <f t="shared" si="6"/>
        <v>0</v>
      </c>
      <c r="AA47" s="5">
        <f t="shared" si="7"/>
        <v>0</v>
      </c>
      <c r="AB47" s="5">
        <f t="shared" si="8"/>
        <v>0</v>
      </c>
    </row>
    <row r="48" spans="2:28" ht="25.5" x14ac:dyDescent="0.25">
      <c r="B48" s="26" t="s">
        <v>60</v>
      </c>
      <c r="C48" s="24">
        <v>17556</v>
      </c>
      <c r="D48" s="25">
        <v>44074</v>
      </c>
      <c r="E48" s="26" t="s">
        <v>18</v>
      </c>
      <c r="F48" s="27">
        <v>36</v>
      </c>
      <c r="G48" s="44">
        <v>36</v>
      </c>
      <c r="H48" s="28">
        <v>14140</v>
      </c>
      <c r="I48" s="28">
        <v>63630</v>
      </c>
      <c r="J48" s="28">
        <v>63630</v>
      </c>
      <c r="K48" s="30"/>
      <c r="L48" s="44">
        <v>36</v>
      </c>
      <c r="M48" s="28">
        <v>63630</v>
      </c>
      <c r="N48" s="5">
        <f t="shared" si="0"/>
        <v>1767.5</v>
      </c>
      <c r="O48" s="5">
        <f t="shared" si="1"/>
        <v>21210</v>
      </c>
      <c r="P48" s="28">
        <v>14140</v>
      </c>
      <c r="Q48" s="6">
        <v>0.15</v>
      </c>
      <c r="R48" s="5">
        <f t="shared" si="2"/>
        <v>2121</v>
      </c>
      <c r="S48" s="5">
        <v>0</v>
      </c>
      <c r="T48" s="6">
        <v>0.15</v>
      </c>
      <c r="U48" s="5">
        <f t="shared" si="3"/>
        <v>0</v>
      </c>
      <c r="V48" s="28"/>
      <c r="W48" s="6">
        <v>0.15</v>
      </c>
      <c r="X48" s="5">
        <f t="shared" si="5"/>
        <v>0</v>
      </c>
      <c r="Y48" s="5">
        <v>0</v>
      </c>
      <c r="Z48" s="5">
        <f t="shared" si="6"/>
        <v>0</v>
      </c>
      <c r="AA48" s="5">
        <f t="shared" si="7"/>
        <v>0</v>
      </c>
      <c r="AB48" s="5">
        <f t="shared" si="8"/>
        <v>0</v>
      </c>
    </row>
    <row r="49" spans="2:28" ht="38.25" x14ac:dyDescent="0.25">
      <c r="B49" s="26" t="s">
        <v>61</v>
      </c>
      <c r="C49" s="24">
        <v>17562</v>
      </c>
      <c r="D49" s="25">
        <v>44104</v>
      </c>
      <c r="E49" s="26" t="s">
        <v>18</v>
      </c>
      <c r="F49" s="27">
        <v>36</v>
      </c>
      <c r="G49" s="44">
        <v>36</v>
      </c>
      <c r="H49" s="28">
        <v>15298.97</v>
      </c>
      <c r="I49" s="28">
        <v>61196</v>
      </c>
      <c r="J49" s="28">
        <v>61196</v>
      </c>
      <c r="K49" s="30"/>
      <c r="L49" s="44">
        <v>36</v>
      </c>
      <c r="M49" s="28">
        <v>61196</v>
      </c>
      <c r="N49" s="5">
        <f t="shared" si="0"/>
        <v>1699.8888888888889</v>
      </c>
      <c r="O49" s="5">
        <f t="shared" si="1"/>
        <v>20398.666666666668</v>
      </c>
      <c r="P49" s="28">
        <v>15298.97</v>
      </c>
      <c r="Q49" s="6">
        <v>0.15</v>
      </c>
      <c r="R49" s="5">
        <f t="shared" si="2"/>
        <v>2294.8454999999999</v>
      </c>
      <c r="S49" s="5">
        <v>0</v>
      </c>
      <c r="T49" s="6">
        <v>0.15</v>
      </c>
      <c r="U49" s="5">
        <f t="shared" si="3"/>
        <v>0</v>
      </c>
      <c r="V49" s="28"/>
      <c r="W49" s="6">
        <v>0.15</v>
      </c>
      <c r="X49" s="5">
        <f t="shared" si="5"/>
        <v>0</v>
      </c>
      <c r="Y49" s="5">
        <v>0</v>
      </c>
      <c r="Z49" s="5">
        <f t="shared" si="6"/>
        <v>0</v>
      </c>
      <c r="AA49" s="5">
        <f t="shared" si="7"/>
        <v>0</v>
      </c>
      <c r="AB49" s="5">
        <f t="shared" si="8"/>
        <v>0</v>
      </c>
    </row>
    <row r="50" spans="2:28" ht="38.25" x14ac:dyDescent="0.25">
      <c r="B50" s="26" t="s">
        <v>62</v>
      </c>
      <c r="C50" s="24">
        <v>17661</v>
      </c>
      <c r="D50" s="25">
        <v>44134</v>
      </c>
      <c r="E50" s="26" t="s">
        <v>18</v>
      </c>
      <c r="F50" s="27">
        <v>36</v>
      </c>
      <c r="G50" s="44">
        <v>36</v>
      </c>
      <c r="H50" s="28">
        <v>21937.279999999999</v>
      </c>
      <c r="I50" s="28">
        <v>78974</v>
      </c>
      <c r="J50" s="28">
        <v>78974</v>
      </c>
      <c r="K50" s="30"/>
      <c r="L50" s="44">
        <v>36</v>
      </c>
      <c r="M50" s="28">
        <v>78974</v>
      </c>
      <c r="N50" s="5">
        <f t="shared" si="0"/>
        <v>2193.7222222222222</v>
      </c>
      <c r="O50" s="5">
        <f t="shared" si="1"/>
        <v>26324.666666666664</v>
      </c>
      <c r="P50" s="28">
        <v>21937.279999999999</v>
      </c>
      <c r="Q50" s="6">
        <v>0.15</v>
      </c>
      <c r="R50" s="5">
        <f t="shared" si="2"/>
        <v>3290.5919999999996</v>
      </c>
      <c r="S50" s="5">
        <v>0</v>
      </c>
      <c r="T50" s="6">
        <v>0.15</v>
      </c>
      <c r="U50" s="5">
        <f t="shared" si="3"/>
        <v>0</v>
      </c>
      <c r="V50" s="28"/>
      <c r="W50" s="6">
        <v>0.15</v>
      </c>
      <c r="X50" s="5">
        <f t="shared" si="5"/>
        <v>0</v>
      </c>
      <c r="Y50" s="5">
        <v>0</v>
      </c>
      <c r="Z50" s="5">
        <f t="shared" si="6"/>
        <v>0</v>
      </c>
      <c r="AA50" s="5">
        <f t="shared" si="7"/>
        <v>0</v>
      </c>
      <c r="AB50" s="5">
        <f t="shared" si="8"/>
        <v>0</v>
      </c>
    </row>
    <row r="51" spans="2:28" ht="51" x14ac:dyDescent="0.25">
      <c r="B51" s="26" t="s">
        <v>63</v>
      </c>
      <c r="C51" s="24">
        <v>17662</v>
      </c>
      <c r="D51" s="25">
        <v>44134</v>
      </c>
      <c r="E51" s="26" t="s">
        <v>18</v>
      </c>
      <c r="F51" s="27">
        <v>36</v>
      </c>
      <c r="G51" s="44">
        <v>36</v>
      </c>
      <c r="H51" s="28">
        <v>12582.5</v>
      </c>
      <c r="I51" s="28">
        <v>45297</v>
      </c>
      <c r="J51" s="28">
        <v>45297</v>
      </c>
      <c r="K51" s="30"/>
      <c r="L51" s="44">
        <v>36</v>
      </c>
      <c r="M51" s="28">
        <v>45297</v>
      </c>
      <c r="N51" s="5">
        <f t="shared" si="0"/>
        <v>1258.25</v>
      </c>
      <c r="O51" s="5">
        <f t="shared" si="1"/>
        <v>15099</v>
      </c>
      <c r="P51" s="28">
        <v>12582.5</v>
      </c>
      <c r="Q51" s="6">
        <v>0.15</v>
      </c>
      <c r="R51" s="5">
        <f t="shared" si="2"/>
        <v>1887.375</v>
      </c>
      <c r="S51" s="5">
        <v>0</v>
      </c>
      <c r="T51" s="6">
        <v>0.15</v>
      </c>
      <c r="U51" s="5">
        <f t="shared" si="3"/>
        <v>0</v>
      </c>
      <c r="V51" s="28"/>
      <c r="W51" s="6">
        <v>0.15</v>
      </c>
      <c r="X51" s="5">
        <f t="shared" si="5"/>
        <v>0</v>
      </c>
      <c r="Y51" s="5">
        <v>0</v>
      </c>
      <c r="Z51" s="5">
        <f t="shared" si="6"/>
        <v>0</v>
      </c>
      <c r="AA51" s="5">
        <f t="shared" si="7"/>
        <v>0</v>
      </c>
      <c r="AB51" s="5">
        <f t="shared" si="8"/>
        <v>0</v>
      </c>
    </row>
    <row r="52" spans="2:28" ht="25.5" x14ac:dyDescent="0.25">
      <c r="B52" s="26" t="s">
        <v>64</v>
      </c>
      <c r="C52" s="24">
        <v>17675</v>
      </c>
      <c r="D52" s="25">
        <v>44179</v>
      </c>
      <c r="E52" s="26" t="s">
        <v>18</v>
      </c>
      <c r="F52" s="27">
        <v>36</v>
      </c>
      <c r="G52" s="44">
        <v>36</v>
      </c>
      <c r="H52" s="28">
        <v>27625.919999999998</v>
      </c>
      <c r="I52" s="28">
        <v>82878</v>
      </c>
      <c r="J52" s="28">
        <v>82878</v>
      </c>
      <c r="K52" s="30"/>
      <c r="L52" s="44">
        <v>36</v>
      </c>
      <c r="M52" s="28">
        <v>82878</v>
      </c>
      <c r="N52" s="5">
        <f t="shared" si="0"/>
        <v>2302.1666666666665</v>
      </c>
      <c r="O52" s="5">
        <f t="shared" si="1"/>
        <v>27626</v>
      </c>
      <c r="P52" s="28">
        <v>27625.919999999998</v>
      </c>
      <c r="Q52" s="6">
        <v>0.15</v>
      </c>
      <c r="R52" s="5">
        <f t="shared" si="2"/>
        <v>4143.8879999999999</v>
      </c>
      <c r="S52" s="5">
        <v>0</v>
      </c>
      <c r="T52" s="6">
        <v>0.15</v>
      </c>
      <c r="U52" s="5">
        <f t="shared" si="3"/>
        <v>0</v>
      </c>
      <c r="V52" s="28"/>
      <c r="W52" s="6">
        <v>0.15</v>
      </c>
      <c r="X52" s="5">
        <f t="shared" si="5"/>
        <v>0</v>
      </c>
      <c r="Y52" s="5">
        <v>0</v>
      </c>
      <c r="Z52" s="5">
        <f t="shared" si="6"/>
        <v>0</v>
      </c>
      <c r="AA52" s="5">
        <f t="shared" si="7"/>
        <v>0</v>
      </c>
      <c r="AB52" s="5">
        <f t="shared" si="8"/>
        <v>0</v>
      </c>
    </row>
    <row r="53" spans="2:28" ht="25.5" x14ac:dyDescent="0.25">
      <c r="B53" s="26" t="s">
        <v>65</v>
      </c>
      <c r="C53" s="24">
        <v>17677</v>
      </c>
      <c r="D53" s="25">
        <v>44190</v>
      </c>
      <c r="E53" s="26" t="s">
        <v>57</v>
      </c>
      <c r="F53" s="27">
        <v>24</v>
      </c>
      <c r="G53" s="44">
        <v>24</v>
      </c>
      <c r="H53" s="30"/>
      <c r="I53" s="28">
        <v>94278</v>
      </c>
      <c r="J53" s="28">
        <v>94278</v>
      </c>
      <c r="K53" s="30"/>
      <c r="L53" s="44">
        <v>24</v>
      </c>
      <c r="M53" s="28">
        <v>94278</v>
      </c>
      <c r="N53" s="5">
        <f t="shared" si="0"/>
        <v>3928.25</v>
      </c>
      <c r="O53" s="5">
        <f t="shared" si="1"/>
        <v>47139</v>
      </c>
      <c r="P53" s="30"/>
      <c r="Q53" s="6">
        <v>0.15</v>
      </c>
      <c r="R53" s="5">
        <f t="shared" si="2"/>
        <v>0</v>
      </c>
      <c r="S53" s="5">
        <v>0</v>
      </c>
      <c r="T53" s="6">
        <v>0.15</v>
      </c>
      <c r="U53" s="5">
        <f t="shared" si="3"/>
        <v>0</v>
      </c>
      <c r="V53" s="28"/>
      <c r="W53" s="6">
        <v>0.15</v>
      </c>
      <c r="X53" s="5">
        <f t="shared" si="5"/>
        <v>0</v>
      </c>
      <c r="Y53" s="5">
        <v>0</v>
      </c>
      <c r="Z53" s="5">
        <f t="shared" si="6"/>
        <v>0</v>
      </c>
      <c r="AA53" s="5">
        <f t="shared" si="7"/>
        <v>0</v>
      </c>
      <c r="AB53" s="5">
        <f t="shared" si="8"/>
        <v>0</v>
      </c>
    </row>
    <row r="54" spans="2:28" ht="25.5" x14ac:dyDescent="0.25">
      <c r="B54" s="26" t="s">
        <v>66</v>
      </c>
      <c r="C54" s="24">
        <v>17676</v>
      </c>
      <c r="D54" s="25">
        <v>44190</v>
      </c>
      <c r="E54" s="26" t="s">
        <v>67</v>
      </c>
      <c r="F54" s="27">
        <v>120</v>
      </c>
      <c r="G54" s="44">
        <v>120</v>
      </c>
      <c r="H54" s="28">
        <v>26683.56</v>
      </c>
      <c r="I54" s="28">
        <v>266835</v>
      </c>
      <c r="J54" s="28">
        <v>80050.679999999993</v>
      </c>
      <c r="K54" s="28">
        <v>186784.32</v>
      </c>
      <c r="L54" s="44">
        <v>120</v>
      </c>
      <c r="M54" s="28">
        <v>266835</v>
      </c>
      <c r="N54" s="5">
        <f t="shared" si="0"/>
        <v>2223.625</v>
      </c>
      <c r="O54" s="5">
        <f t="shared" si="1"/>
        <v>26683.5</v>
      </c>
      <c r="P54" s="28">
        <v>26683.56</v>
      </c>
      <c r="Q54" s="6">
        <v>0.15</v>
      </c>
      <c r="R54" s="5">
        <f t="shared" si="2"/>
        <v>4002.5340000000001</v>
      </c>
      <c r="S54" s="5">
        <f>M54/L54*12</f>
        <v>26683.5</v>
      </c>
      <c r="T54" s="6">
        <v>0.15</v>
      </c>
      <c r="U54" s="5">
        <f t="shared" si="3"/>
        <v>4002.5249999999996</v>
      </c>
      <c r="V54" s="28">
        <f t="shared" si="4"/>
        <v>26683.5</v>
      </c>
      <c r="W54" s="6">
        <v>0.15</v>
      </c>
      <c r="X54" s="5">
        <f t="shared" si="5"/>
        <v>4002.5249999999996</v>
      </c>
      <c r="Y54" s="5">
        <f t="shared" si="9"/>
        <v>26683.5</v>
      </c>
      <c r="Z54" s="5">
        <f t="shared" si="6"/>
        <v>4002.5249999999996</v>
      </c>
      <c r="AA54" s="5">
        <f t="shared" si="7"/>
        <v>26683.5</v>
      </c>
      <c r="AB54" s="5">
        <f t="shared" si="8"/>
        <v>4002.5249999999996</v>
      </c>
    </row>
    <row r="55" spans="2:28" ht="25.5" x14ac:dyDescent="0.25">
      <c r="B55" s="26" t="s">
        <v>68</v>
      </c>
      <c r="C55" s="24">
        <v>17698</v>
      </c>
      <c r="D55" s="25">
        <v>44236</v>
      </c>
      <c r="E55" s="26" t="s">
        <v>25</v>
      </c>
      <c r="F55" s="27">
        <v>84</v>
      </c>
      <c r="G55" s="44">
        <v>84</v>
      </c>
      <c r="H55" s="28">
        <v>13571.4</v>
      </c>
      <c r="I55" s="28">
        <v>95000</v>
      </c>
      <c r="J55" s="28">
        <v>38452.300000000003</v>
      </c>
      <c r="K55" s="28">
        <v>56547.7</v>
      </c>
      <c r="L55" s="44">
        <v>84</v>
      </c>
      <c r="M55" s="28">
        <v>95000</v>
      </c>
      <c r="N55" s="5">
        <f t="shared" si="0"/>
        <v>1130.952380952381</v>
      </c>
      <c r="O55" s="5">
        <f t="shared" si="1"/>
        <v>13571.428571428572</v>
      </c>
      <c r="P55" s="28">
        <v>13571.4</v>
      </c>
      <c r="Q55" s="6">
        <v>0.15</v>
      </c>
      <c r="R55" s="5">
        <f t="shared" si="2"/>
        <v>2035.7099999999998</v>
      </c>
      <c r="S55" s="5">
        <f t="shared" ref="S55:S68" si="16">M55/L55*12</f>
        <v>13571.428571428572</v>
      </c>
      <c r="T55" s="6">
        <v>0.15</v>
      </c>
      <c r="U55" s="5">
        <f t="shared" si="3"/>
        <v>2035.7142857142858</v>
      </c>
      <c r="V55" s="28">
        <f t="shared" si="4"/>
        <v>13571.428571428572</v>
      </c>
      <c r="W55" s="6">
        <v>0.15</v>
      </c>
      <c r="X55" s="5">
        <f t="shared" si="5"/>
        <v>2035.7142857142858</v>
      </c>
      <c r="Y55" s="5">
        <f t="shared" si="9"/>
        <v>13571.428571428572</v>
      </c>
      <c r="Z55" s="5">
        <f t="shared" si="6"/>
        <v>2035.7142857142858</v>
      </c>
      <c r="AA55" s="5">
        <f t="shared" si="7"/>
        <v>13571.428571428572</v>
      </c>
      <c r="AB55" s="5">
        <f t="shared" si="8"/>
        <v>2035.7142857142858</v>
      </c>
    </row>
    <row r="56" spans="2:28" ht="25.5" x14ac:dyDescent="0.25">
      <c r="B56" s="26" t="s">
        <v>69</v>
      </c>
      <c r="C56" s="24">
        <v>17699</v>
      </c>
      <c r="D56" s="25">
        <v>44236</v>
      </c>
      <c r="E56" s="26" t="s">
        <v>25</v>
      </c>
      <c r="F56" s="27">
        <v>84</v>
      </c>
      <c r="G56" s="44">
        <v>84</v>
      </c>
      <c r="H56" s="28">
        <v>12857.16</v>
      </c>
      <c r="I56" s="28">
        <v>90000</v>
      </c>
      <c r="J56" s="28">
        <v>36428.620000000003</v>
      </c>
      <c r="K56" s="28">
        <v>53571.38</v>
      </c>
      <c r="L56" s="44">
        <v>84</v>
      </c>
      <c r="M56" s="28">
        <v>90000</v>
      </c>
      <c r="N56" s="5">
        <f t="shared" si="0"/>
        <v>1071.4285714285713</v>
      </c>
      <c r="O56" s="5">
        <f t="shared" si="1"/>
        <v>12857.142857142855</v>
      </c>
      <c r="P56" s="28">
        <v>12857.16</v>
      </c>
      <c r="Q56" s="6">
        <v>0.15</v>
      </c>
      <c r="R56" s="5">
        <f t="shared" si="2"/>
        <v>1928.5739999999998</v>
      </c>
      <c r="S56" s="5">
        <f t="shared" si="16"/>
        <v>12857.142857142855</v>
      </c>
      <c r="T56" s="6">
        <v>0.15</v>
      </c>
      <c r="U56" s="5">
        <f t="shared" si="3"/>
        <v>1928.5714285714282</v>
      </c>
      <c r="V56" s="28">
        <f t="shared" si="4"/>
        <v>12857.142857142855</v>
      </c>
      <c r="W56" s="6">
        <v>0.15</v>
      </c>
      <c r="X56" s="5">
        <f t="shared" si="5"/>
        <v>1928.5714285714282</v>
      </c>
      <c r="Y56" s="5">
        <f t="shared" si="9"/>
        <v>12857.142857142855</v>
      </c>
      <c r="Z56" s="5">
        <f t="shared" si="6"/>
        <v>1928.5714285714282</v>
      </c>
      <c r="AA56" s="5">
        <f t="shared" si="7"/>
        <v>12857.142857142855</v>
      </c>
      <c r="AB56" s="5">
        <f t="shared" si="8"/>
        <v>1928.5714285714282</v>
      </c>
    </row>
    <row r="57" spans="2:28" ht="38.25" x14ac:dyDescent="0.25">
      <c r="B57" s="26" t="s">
        <v>70</v>
      </c>
      <c r="C57" s="24">
        <v>17829</v>
      </c>
      <c r="D57" s="25">
        <v>44561</v>
      </c>
      <c r="E57" s="26" t="s">
        <v>27</v>
      </c>
      <c r="F57" s="27">
        <v>60</v>
      </c>
      <c r="G57" s="44">
        <v>60</v>
      </c>
      <c r="H57" s="28">
        <v>56799.96</v>
      </c>
      <c r="I57" s="28">
        <v>284000</v>
      </c>
      <c r="J57" s="28">
        <v>113599.92</v>
      </c>
      <c r="K57" s="28">
        <v>170400.08</v>
      </c>
      <c r="L57" s="44">
        <v>60</v>
      </c>
      <c r="M57" s="28">
        <v>284000</v>
      </c>
      <c r="N57" s="5">
        <f t="shared" si="0"/>
        <v>4733.333333333333</v>
      </c>
      <c r="O57" s="5">
        <f t="shared" si="1"/>
        <v>56800</v>
      </c>
      <c r="P57" s="28">
        <v>56799.96</v>
      </c>
      <c r="Q57" s="6">
        <v>0.15</v>
      </c>
      <c r="R57" s="5">
        <f t="shared" si="2"/>
        <v>8519.9939999999988</v>
      </c>
      <c r="S57" s="5">
        <f t="shared" si="16"/>
        <v>56800</v>
      </c>
      <c r="T57" s="6">
        <v>0.15</v>
      </c>
      <c r="U57" s="5">
        <f t="shared" si="3"/>
        <v>8520</v>
      </c>
      <c r="V57" s="28">
        <f t="shared" si="4"/>
        <v>56800</v>
      </c>
      <c r="W57" s="6">
        <v>0.15</v>
      </c>
      <c r="X57" s="5">
        <f t="shared" si="5"/>
        <v>8520</v>
      </c>
      <c r="Y57" s="5">
        <f t="shared" si="9"/>
        <v>56800</v>
      </c>
      <c r="Z57" s="5">
        <f t="shared" si="6"/>
        <v>8520</v>
      </c>
      <c r="AA57" s="5">
        <f t="shared" si="7"/>
        <v>56800</v>
      </c>
      <c r="AB57" s="5">
        <f t="shared" si="8"/>
        <v>8520</v>
      </c>
    </row>
    <row r="58" spans="2:28" ht="25.5" x14ac:dyDescent="0.25">
      <c r="B58" s="26" t="s">
        <v>71</v>
      </c>
      <c r="C58" s="24">
        <v>17851</v>
      </c>
      <c r="D58" s="25">
        <v>44680</v>
      </c>
      <c r="E58" s="26" t="s">
        <v>25</v>
      </c>
      <c r="F58" s="27">
        <v>84</v>
      </c>
      <c r="G58" s="44">
        <v>84</v>
      </c>
      <c r="H58" s="28">
        <v>444404.76</v>
      </c>
      <c r="I58" s="28">
        <v>3110833.33</v>
      </c>
      <c r="J58" s="28">
        <v>740674.6</v>
      </c>
      <c r="K58" s="28">
        <v>2370158.73</v>
      </c>
      <c r="L58" s="44">
        <v>84</v>
      </c>
      <c r="M58" s="28">
        <v>3110833.33</v>
      </c>
      <c r="N58" s="5">
        <f t="shared" si="0"/>
        <v>37033.730119047621</v>
      </c>
      <c r="O58" s="5">
        <f t="shared" si="1"/>
        <v>444404.76142857142</v>
      </c>
      <c r="P58" s="28">
        <v>444404.76</v>
      </c>
      <c r="Q58" s="6">
        <v>0.15</v>
      </c>
      <c r="R58" s="5">
        <f t="shared" si="2"/>
        <v>66660.713999999993</v>
      </c>
      <c r="S58" s="5">
        <f t="shared" si="16"/>
        <v>444404.76142857142</v>
      </c>
      <c r="T58" s="6">
        <v>0.15</v>
      </c>
      <c r="U58" s="5">
        <f t="shared" si="3"/>
        <v>66660.714214285705</v>
      </c>
      <c r="V58" s="28">
        <f t="shared" si="4"/>
        <v>444404.76142857142</v>
      </c>
      <c r="W58" s="6">
        <v>0.15</v>
      </c>
      <c r="X58" s="5">
        <f t="shared" si="5"/>
        <v>66660.714214285705</v>
      </c>
      <c r="Y58" s="5">
        <f t="shared" si="9"/>
        <v>444404.76142857142</v>
      </c>
      <c r="Z58" s="5">
        <f t="shared" si="6"/>
        <v>66660.714214285705</v>
      </c>
      <c r="AA58" s="5">
        <f t="shared" si="7"/>
        <v>444404.76142857142</v>
      </c>
      <c r="AB58" s="5">
        <f t="shared" si="8"/>
        <v>66660.714214285705</v>
      </c>
    </row>
    <row r="59" spans="2:28" ht="25.5" x14ac:dyDescent="0.25">
      <c r="B59" s="26" t="s">
        <v>72</v>
      </c>
      <c r="C59" s="24">
        <v>17852</v>
      </c>
      <c r="D59" s="25">
        <v>44680</v>
      </c>
      <c r="E59" s="26" t="s">
        <v>24</v>
      </c>
      <c r="F59" s="27">
        <v>180</v>
      </c>
      <c r="G59" s="44">
        <v>180</v>
      </c>
      <c r="H59" s="28">
        <v>12222.24</v>
      </c>
      <c r="I59" s="28">
        <v>183333.33</v>
      </c>
      <c r="J59" s="28">
        <v>20370.400000000001</v>
      </c>
      <c r="K59" s="28">
        <v>162962.93</v>
      </c>
      <c r="L59" s="44">
        <v>180</v>
      </c>
      <c r="M59" s="28">
        <v>183333.33</v>
      </c>
      <c r="N59" s="5">
        <f t="shared" si="0"/>
        <v>1018.5184999999999</v>
      </c>
      <c r="O59" s="5">
        <f t="shared" si="1"/>
        <v>12222.221999999998</v>
      </c>
      <c r="P59" s="28">
        <v>12222.24</v>
      </c>
      <c r="Q59" s="6">
        <v>0.15</v>
      </c>
      <c r="R59" s="5">
        <f t="shared" si="2"/>
        <v>1833.336</v>
      </c>
      <c r="S59" s="5">
        <f t="shared" si="16"/>
        <v>12222.221999999998</v>
      </c>
      <c r="T59" s="6">
        <v>0.15</v>
      </c>
      <c r="U59" s="5">
        <f t="shared" si="3"/>
        <v>1833.3332999999996</v>
      </c>
      <c r="V59" s="28">
        <f t="shared" si="4"/>
        <v>12222.221999999998</v>
      </c>
      <c r="W59" s="6">
        <v>0.15</v>
      </c>
      <c r="X59" s="5">
        <f t="shared" si="5"/>
        <v>1833.3332999999996</v>
      </c>
      <c r="Y59" s="5">
        <f t="shared" si="9"/>
        <v>12222.221999999998</v>
      </c>
      <c r="Z59" s="5">
        <f t="shared" si="6"/>
        <v>1833.3332999999996</v>
      </c>
      <c r="AA59" s="5">
        <f t="shared" si="7"/>
        <v>12222.221999999998</v>
      </c>
      <c r="AB59" s="5">
        <f t="shared" si="8"/>
        <v>1833.3332999999996</v>
      </c>
    </row>
    <row r="60" spans="2:28" ht="25.5" x14ac:dyDescent="0.25">
      <c r="B60" s="26" t="s">
        <v>73</v>
      </c>
      <c r="C60" s="24">
        <v>17955</v>
      </c>
      <c r="D60" s="25">
        <v>44895</v>
      </c>
      <c r="E60" s="26" t="s">
        <v>25</v>
      </c>
      <c r="F60" s="27">
        <v>84</v>
      </c>
      <c r="G60" s="44">
        <v>84</v>
      </c>
      <c r="H60" s="28">
        <v>50595.24</v>
      </c>
      <c r="I60" s="28">
        <v>354166.67</v>
      </c>
      <c r="J60" s="28">
        <v>54811.51</v>
      </c>
      <c r="K60" s="28">
        <v>299355.15999999997</v>
      </c>
      <c r="L60" s="44">
        <v>84</v>
      </c>
      <c r="M60" s="28">
        <v>354166.67</v>
      </c>
      <c r="N60" s="5">
        <f t="shared" si="0"/>
        <v>4216.2698809523808</v>
      </c>
      <c r="O60" s="5">
        <f t="shared" si="1"/>
        <v>50595.23857142857</v>
      </c>
      <c r="P60" s="28">
        <v>50595.24</v>
      </c>
      <c r="Q60" s="6">
        <v>0.15</v>
      </c>
      <c r="R60" s="5">
        <f t="shared" si="2"/>
        <v>7589.2859999999991</v>
      </c>
      <c r="S60" s="5">
        <f t="shared" si="16"/>
        <v>50595.23857142857</v>
      </c>
      <c r="T60" s="6">
        <v>0.15</v>
      </c>
      <c r="U60" s="5">
        <f t="shared" si="3"/>
        <v>7589.2857857142853</v>
      </c>
      <c r="V60" s="28">
        <f t="shared" si="4"/>
        <v>50595.23857142857</v>
      </c>
      <c r="W60" s="6">
        <v>0.15</v>
      </c>
      <c r="X60" s="5">
        <f t="shared" si="5"/>
        <v>7589.2857857142853</v>
      </c>
      <c r="Y60" s="5">
        <f t="shared" si="9"/>
        <v>50595.23857142857</v>
      </c>
      <c r="Z60" s="5">
        <f t="shared" si="6"/>
        <v>7589.2857857142853</v>
      </c>
      <c r="AA60" s="5">
        <f t="shared" si="7"/>
        <v>50595.23857142857</v>
      </c>
      <c r="AB60" s="5">
        <f t="shared" si="8"/>
        <v>7589.2857857142853</v>
      </c>
    </row>
    <row r="61" spans="2:28" ht="25.5" x14ac:dyDescent="0.25">
      <c r="B61" s="26" t="s">
        <v>74</v>
      </c>
      <c r="C61" s="24">
        <v>18022</v>
      </c>
      <c r="D61" s="25">
        <v>44895</v>
      </c>
      <c r="E61" s="26" t="s">
        <v>24</v>
      </c>
      <c r="F61" s="27">
        <v>180</v>
      </c>
      <c r="G61" s="44">
        <v>180</v>
      </c>
      <c r="H61" s="28">
        <v>30266.639999999999</v>
      </c>
      <c r="I61" s="28">
        <v>454000</v>
      </c>
      <c r="J61" s="28">
        <v>32788.86</v>
      </c>
      <c r="K61" s="28">
        <v>421211.14</v>
      </c>
      <c r="L61" s="44">
        <v>180</v>
      </c>
      <c r="M61" s="28">
        <v>454000</v>
      </c>
      <c r="N61" s="5">
        <f t="shared" si="0"/>
        <v>2522.2222222222222</v>
      </c>
      <c r="O61" s="5">
        <f t="shared" si="1"/>
        <v>30266.666666666664</v>
      </c>
      <c r="P61" s="28">
        <v>30266.639999999999</v>
      </c>
      <c r="Q61" s="6">
        <v>0.15</v>
      </c>
      <c r="R61" s="5">
        <f t="shared" si="2"/>
        <v>4539.9960000000001</v>
      </c>
      <c r="S61" s="5">
        <f t="shared" si="16"/>
        <v>30266.666666666664</v>
      </c>
      <c r="T61" s="6">
        <v>0.15</v>
      </c>
      <c r="U61" s="5">
        <f t="shared" si="3"/>
        <v>4539.9999999999991</v>
      </c>
      <c r="V61" s="28">
        <f t="shared" si="4"/>
        <v>30266.666666666664</v>
      </c>
      <c r="W61" s="6">
        <v>0.15</v>
      </c>
      <c r="X61" s="5">
        <f t="shared" si="5"/>
        <v>4539.9999999999991</v>
      </c>
      <c r="Y61" s="5">
        <f t="shared" si="9"/>
        <v>30266.666666666664</v>
      </c>
      <c r="Z61" s="5">
        <f t="shared" si="6"/>
        <v>4539.9999999999991</v>
      </c>
      <c r="AA61" s="5">
        <f t="shared" si="7"/>
        <v>30266.666666666664</v>
      </c>
      <c r="AB61" s="5">
        <f t="shared" si="8"/>
        <v>4539.9999999999991</v>
      </c>
    </row>
    <row r="62" spans="2:28" ht="38.25" x14ac:dyDescent="0.25">
      <c r="B62" s="26" t="s">
        <v>134</v>
      </c>
      <c r="C62" s="24">
        <v>17984</v>
      </c>
      <c r="D62" s="25">
        <v>44926</v>
      </c>
      <c r="E62" s="26" t="s">
        <v>27</v>
      </c>
      <c r="F62" s="27">
        <v>60</v>
      </c>
      <c r="G62" s="44">
        <v>60</v>
      </c>
      <c r="H62" s="28">
        <v>31325.040000000001</v>
      </c>
      <c r="I62" s="28">
        <v>156625</v>
      </c>
      <c r="J62" s="28">
        <v>31325.040000000001</v>
      </c>
      <c r="K62" s="28">
        <v>125299.96</v>
      </c>
      <c r="L62" s="44">
        <v>60</v>
      </c>
      <c r="M62" s="28">
        <v>156625</v>
      </c>
      <c r="N62" s="5">
        <f t="shared" si="0"/>
        <v>2610.4166666666665</v>
      </c>
      <c r="O62" s="5">
        <f t="shared" si="1"/>
        <v>31325</v>
      </c>
      <c r="P62" s="28">
        <v>31325.040000000001</v>
      </c>
      <c r="Q62" s="6">
        <v>0.15</v>
      </c>
      <c r="R62" s="5">
        <f t="shared" si="2"/>
        <v>4698.7560000000003</v>
      </c>
      <c r="S62" s="5">
        <f t="shared" si="16"/>
        <v>31325</v>
      </c>
      <c r="T62" s="6">
        <v>0.15</v>
      </c>
      <c r="U62" s="5">
        <f t="shared" si="3"/>
        <v>4698.75</v>
      </c>
      <c r="V62" s="28">
        <f t="shared" si="4"/>
        <v>31325</v>
      </c>
      <c r="W62" s="6">
        <v>0.15</v>
      </c>
      <c r="X62" s="5">
        <f t="shared" si="5"/>
        <v>4698.75</v>
      </c>
      <c r="Y62" s="5">
        <f t="shared" si="9"/>
        <v>31325</v>
      </c>
      <c r="Z62" s="5">
        <f t="shared" si="6"/>
        <v>4698.75</v>
      </c>
      <c r="AA62" s="5">
        <f t="shared" si="7"/>
        <v>31325</v>
      </c>
      <c r="AB62" s="5">
        <f t="shared" si="8"/>
        <v>4698.75</v>
      </c>
    </row>
    <row r="63" spans="2:28" ht="38.25" x14ac:dyDescent="0.25">
      <c r="B63" s="26" t="s">
        <v>135</v>
      </c>
      <c r="C63" s="24">
        <v>17985</v>
      </c>
      <c r="D63" s="25">
        <v>44926</v>
      </c>
      <c r="E63" s="26" t="s">
        <v>27</v>
      </c>
      <c r="F63" s="27">
        <v>60</v>
      </c>
      <c r="G63" s="44">
        <v>60</v>
      </c>
      <c r="H63" s="28">
        <v>31325.040000000001</v>
      </c>
      <c r="I63" s="28">
        <v>156625</v>
      </c>
      <c r="J63" s="28">
        <v>31325.040000000001</v>
      </c>
      <c r="K63" s="28">
        <v>125299.96</v>
      </c>
      <c r="L63" s="44">
        <v>60</v>
      </c>
      <c r="M63" s="28">
        <v>156625</v>
      </c>
      <c r="N63" s="5">
        <f t="shared" si="0"/>
        <v>2610.4166666666665</v>
      </c>
      <c r="O63" s="5">
        <f t="shared" si="1"/>
        <v>31325</v>
      </c>
      <c r="P63" s="28">
        <v>31325.040000000001</v>
      </c>
      <c r="Q63" s="6">
        <v>0.15</v>
      </c>
      <c r="R63" s="5">
        <f t="shared" si="2"/>
        <v>4698.7560000000003</v>
      </c>
      <c r="S63" s="5">
        <f t="shared" si="16"/>
        <v>31325</v>
      </c>
      <c r="T63" s="6">
        <v>0.15</v>
      </c>
      <c r="U63" s="5">
        <f t="shared" si="3"/>
        <v>4698.75</v>
      </c>
      <c r="V63" s="28">
        <f t="shared" si="4"/>
        <v>31325</v>
      </c>
      <c r="W63" s="6">
        <v>0.15</v>
      </c>
      <c r="X63" s="5">
        <f t="shared" si="5"/>
        <v>4698.75</v>
      </c>
      <c r="Y63" s="5">
        <f t="shared" si="9"/>
        <v>31325</v>
      </c>
      <c r="Z63" s="5">
        <f t="shared" si="6"/>
        <v>4698.75</v>
      </c>
      <c r="AA63" s="5">
        <f t="shared" si="7"/>
        <v>31325</v>
      </c>
      <c r="AB63" s="5">
        <f t="shared" si="8"/>
        <v>4698.75</v>
      </c>
    </row>
    <row r="64" spans="2:28" ht="25.5" x14ac:dyDescent="0.25">
      <c r="B64" s="26" t="s">
        <v>136</v>
      </c>
      <c r="C64" s="24">
        <v>18083</v>
      </c>
      <c r="D64" s="25">
        <v>45017</v>
      </c>
      <c r="E64" s="26" t="s">
        <v>25</v>
      </c>
      <c r="F64" s="27">
        <v>84</v>
      </c>
      <c r="G64" s="44">
        <v>84</v>
      </c>
      <c r="H64" s="28">
        <v>133127.1</v>
      </c>
      <c r="I64" s="28">
        <v>1118267.53</v>
      </c>
      <c r="J64" s="28">
        <v>133127.1</v>
      </c>
      <c r="K64" s="28">
        <v>985140.43</v>
      </c>
      <c r="L64" s="44">
        <v>84</v>
      </c>
      <c r="M64" s="28">
        <v>1118267.53</v>
      </c>
      <c r="N64" s="5">
        <f t="shared" si="0"/>
        <v>13312.708690476191</v>
      </c>
      <c r="O64" s="5">
        <f t="shared" si="1"/>
        <v>159752.5042857143</v>
      </c>
      <c r="P64" s="28">
        <v>133127.1</v>
      </c>
      <c r="Q64" s="6">
        <v>0.15</v>
      </c>
      <c r="R64" s="5">
        <f t="shared" si="2"/>
        <v>19969.064999999999</v>
      </c>
      <c r="S64" s="5">
        <f t="shared" si="16"/>
        <v>159752.5042857143</v>
      </c>
      <c r="T64" s="6">
        <v>0.15</v>
      </c>
      <c r="U64" s="5">
        <f t="shared" si="3"/>
        <v>23962.875642857143</v>
      </c>
      <c r="V64" s="28">
        <f t="shared" si="4"/>
        <v>159752.5042857143</v>
      </c>
      <c r="W64" s="6">
        <v>0.15</v>
      </c>
      <c r="X64" s="5">
        <f t="shared" si="5"/>
        <v>23962.875642857143</v>
      </c>
      <c r="Y64" s="5">
        <f t="shared" si="9"/>
        <v>159752.5042857143</v>
      </c>
      <c r="Z64" s="5">
        <f t="shared" si="6"/>
        <v>23962.875642857143</v>
      </c>
      <c r="AA64" s="5">
        <f t="shared" si="7"/>
        <v>159752.5042857143</v>
      </c>
      <c r="AB64" s="5">
        <f t="shared" si="8"/>
        <v>23962.875642857143</v>
      </c>
    </row>
    <row r="65" spans="2:28" ht="25.5" x14ac:dyDescent="0.25">
      <c r="B65" s="26" t="s">
        <v>137</v>
      </c>
      <c r="C65" s="24">
        <v>18075</v>
      </c>
      <c r="D65" s="25">
        <v>45077</v>
      </c>
      <c r="E65" s="26" t="s">
        <v>27</v>
      </c>
      <c r="F65" s="27">
        <v>60</v>
      </c>
      <c r="G65" s="44">
        <v>60</v>
      </c>
      <c r="H65" s="28">
        <v>15925.49</v>
      </c>
      <c r="I65" s="28">
        <v>136504.17000000001</v>
      </c>
      <c r="J65" s="28">
        <v>15925.49</v>
      </c>
      <c r="K65" s="28">
        <v>120578.68</v>
      </c>
      <c r="L65" s="44">
        <v>60</v>
      </c>
      <c r="M65" s="28">
        <v>136504.17000000001</v>
      </c>
      <c r="N65" s="5">
        <f t="shared" si="0"/>
        <v>2275.0695000000001</v>
      </c>
      <c r="O65" s="5">
        <f t="shared" si="1"/>
        <v>27300.834000000003</v>
      </c>
      <c r="P65" s="28">
        <v>15925.49</v>
      </c>
      <c r="Q65" s="6">
        <v>0.15</v>
      </c>
      <c r="R65" s="5">
        <f t="shared" si="2"/>
        <v>2388.8235</v>
      </c>
      <c r="S65" s="5">
        <f t="shared" si="16"/>
        <v>27300.834000000003</v>
      </c>
      <c r="T65" s="6">
        <v>0.15</v>
      </c>
      <c r="U65" s="5">
        <f t="shared" si="3"/>
        <v>4095.1251000000002</v>
      </c>
      <c r="V65" s="28">
        <f t="shared" si="4"/>
        <v>27300.834000000003</v>
      </c>
      <c r="W65" s="6">
        <v>0.15</v>
      </c>
      <c r="X65" s="5">
        <f t="shared" si="5"/>
        <v>4095.1251000000002</v>
      </c>
      <c r="Y65" s="5">
        <f t="shared" si="9"/>
        <v>27300.834000000003</v>
      </c>
      <c r="Z65" s="5">
        <f t="shared" si="6"/>
        <v>4095.1251000000002</v>
      </c>
      <c r="AA65" s="5">
        <f t="shared" si="7"/>
        <v>27300.834000000003</v>
      </c>
      <c r="AB65" s="5">
        <f t="shared" si="8"/>
        <v>4095.1251000000002</v>
      </c>
    </row>
    <row r="66" spans="2:28" ht="25.5" x14ac:dyDescent="0.25">
      <c r="B66" s="26" t="s">
        <v>138</v>
      </c>
      <c r="C66" s="24">
        <v>18128</v>
      </c>
      <c r="D66" s="25">
        <v>45198</v>
      </c>
      <c r="E66" s="26" t="s">
        <v>25</v>
      </c>
      <c r="F66" s="27">
        <v>84</v>
      </c>
      <c r="G66" s="44">
        <v>84</v>
      </c>
      <c r="H66" s="28">
        <v>22888.71</v>
      </c>
      <c r="I66" s="28">
        <v>640883.68000000005</v>
      </c>
      <c r="J66" s="28">
        <v>22888.71</v>
      </c>
      <c r="K66" s="28">
        <v>617994.97</v>
      </c>
      <c r="L66" s="44">
        <v>84</v>
      </c>
      <c r="M66" s="28">
        <v>640883.68000000005</v>
      </c>
      <c r="N66" s="5">
        <f t="shared" si="0"/>
        <v>7629.5676190476197</v>
      </c>
      <c r="O66" s="5">
        <f t="shared" si="1"/>
        <v>91554.81142857144</v>
      </c>
      <c r="P66" s="28">
        <v>22888.71</v>
      </c>
      <c r="Q66" s="6">
        <v>0.15</v>
      </c>
      <c r="R66" s="5">
        <f t="shared" si="2"/>
        <v>3433.3064999999997</v>
      </c>
      <c r="S66" s="5">
        <f t="shared" si="16"/>
        <v>91554.81142857144</v>
      </c>
      <c r="T66" s="6">
        <v>0.15</v>
      </c>
      <c r="U66" s="5">
        <f t="shared" si="3"/>
        <v>13733.221714285715</v>
      </c>
      <c r="V66" s="28">
        <f t="shared" si="4"/>
        <v>91554.81142857144</v>
      </c>
      <c r="W66" s="6">
        <v>0.15</v>
      </c>
      <c r="X66" s="5">
        <f t="shared" si="5"/>
        <v>13733.221714285715</v>
      </c>
      <c r="Y66" s="5">
        <f t="shared" si="9"/>
        <v>91554.81142857144</v>
      </c>
      <c r="Z66" s="5">
        <f t="shared" si="6"/>
        <v>13733.221714285715</v>
      </c>
      <c r="AA66" s="5">
        <f t="shared" si="7"/>
        <v>91554.81142857144</v>
      </c>
      <c r="AB66" s="5">
        <f t="shared" si="8"/>
        <v>13733.221714285715</v>
      </c>
    </row>
    <row r="67" spans="2:28" ht="25.5" x14ac:dyDescent="0.25">
      <c r="B67" s="26" t="s">
        <v>139</v>
      </c>
      <c r="C67" s="24">
        <v>18129</v>
      </c>
      <c r="D67" s="25">
        <v>45199</v>
      </c>
      <c r="E67" s="26" t="s">
        <v>24</v>
      </c>
      <c r="F67" s="27">
        <v>180</v>
      </c>
      <c r="G67" s="44">
        <v>180</v>
      </c>
      <c r="H67" s="28">
        <v>7364.52</v>
      </c>
      <c r="I67" s="28">
        <v>441870.82</v>
      </c>
      <c r="J67" s="28">
        <v>7364.52</v>
      </c>
      <c r="K67" s="28">
        <v>434506.3</v>
      </c>
      <c r="L67" s="44">
        <v>180</v>
      </c>
      <c r="M67" s="28">
        <v>441870.82</v>
      </c>
      <c r="N67" s="5">
        <f t="shared" si="0"/>
        <v>2454.8378888888888</v>
      </c>
      <c r="O67" s="5">
        <f t="shared" si="1"/>
        <v>29458.054666666663</v>
      </c>
      <c r="P67" s="28">
        <v>7364.52</v>
      </c>
      <c r="Q67" s="6">
        <v>0.15</v>
      </c>
      <c r="R67" s="5">
        <f t="shared" si="2"/>
        <v>1104.6780000000001</v>
      </c>
      <c r="S67" s="5">
        <f t="shared" si="16"/>
        <v>29458.054666666663</v>
      </c>
      <c r="T67" s="6">
        <v>0.15</v>
      </c>
      <c r="U67" s="5">
        <f t="shared" si="3"/>
        <v>4418.7081999999991</v>
      </c>
      <c r="V67" s="28">
        <f t="shared" si="4"/>
        <v>29458.054666666663</v>
      </c>
      <c r="W67" s="6">
        <v>0.15</v>
      </c>
      <c r="X67" s="5">
        <f t="shared" si="5"/>
        <v>4418.7081999999991</v>
      </c>
      <c r="Y67" s="5">
        <f t="shared" si="9"/>
        <v>29458.054666666663</v>
      </c>
      <c r="Z67" s="5">
        <f t="shared" si="6"/>
        <v>4418.7081999999991</v>
      </c>
      <c r="AA67" s="5">
        <f t="shared" si="7"/>
        <v>29458.054666666663</v>
      </c>
      <c r="AB67" s="5">
        <f t="shared" si="8"/>
        <v>4418.7081999999991</v>
      </c>
    </row>
    <row r="68" spans="2:28" ht="25.5" x14ac:dyDescent="0.25">
      <c r="B68" s="26" t="s">
        <v>140</v>
      </c>
      <c r="C68" s="24">
        <v>18130</v>
      </c>
      <c r="D68" s="25">
        <v>45199</v>
      </c>
      <c r="E68" s="26" t="s">
        <v>24</v>
      </c>
      <c r="F68" s="27">
        <v>180</v>
      </c>
      <c r="G68" s="44">
        <v>180</v>
      </c>
      <c r="H68" s="28">
        <v>7364.52</v>
      </c>
      <c r="I68" s="28">
        <v>441870.82</v>
      </c>
      <c r="J68" s="28">
        <v>7364.52</v>
      </c>
      <c r="K68" s="28">
        <v>434506.3</v>
      </c>
      <c r="L68" s="44">
        <v>180</v>
      </c>
      <c r="M68" s="28">
        <v>441870.82</v>
      </c>
      <c r="N68" s="5">
        <f t="shared" si="0"/>
        <v>2454.8378888888888</v>
      </c>
      <c r="O68" s="5">
        <f t="shared" si="1"/>
        <v>29458.054666666663</v>
      </c>
      <c r="P68" s="28">
        <v>7364.52</v>
      </c>
      <c r="Q68" s="6">
        <v>0.15</v>
      </c>
      <c r="R68" s="5">
        <f t="shared" si="2"/>
        <v>1104.6780000000001</v>
      </c>
      <c r="S68" s="5">
        <f t="shared" si="16"/>
        <v>29458.054666666663</v>
      </c>
      <c r="T68" s="6">
        <v>0.15</v>
      </c>
      <c r="U68" s="5">
        <f t="shared" si="3"/>
        <v>4418.7081999999991</v>
      </c>
      <c r="V68" s="28">
        <f t="shared" si="4"/>
        <v>29458.054666666663</v>
      </c>
      <c r="W68" s="6">
        <v>0.15</v>
      </c>
      <c r="X68" s="5">
        <f t="shared" si="5"/>
        <v>4418.7081999999991</v>
      </c>
      <c r="Y68" s="5">
        <f t="shared" si="9"/>
        <v>29458.054666666663</v>
      </c>
      <c r="Z68" s="5">
        <f t="shared" si="6"/>
        <v>4418.7081999999991</v>
      </c>
      <c r="AA68" s="5">
        <f t="shared" si="7"/>
        <v>29458.054666666663</v>
      </c>
      <c r="AB68" s="5">
        <f t="shared" si="8"/>
        <v>4418.7081999999991</v>
      </c>
    </row>
    <row r="69" spans="2:28" ht="25.5" x14ac:dyDescent="0.25">
      <c r="B69" s="26" t="s">
        <v>92</v>
      </c>
      <c r="C69" s="24">
        <v>18183</v>
      </c>
      <c r="D69" s="25">
        <v>45289</v>
      </c>
      <c r="E69" s="26" t="s">
        <v>27</v>
      </c>
      <c r="F69" s="27">
        <v>60</v>
      </c>
      <c r="G69" s="44">
        <v>60</v>
      </c>
      <c r="H69" s="30"/>
      <c r="I69" s="28">
        <v>217169.16</v>
      </c>
      <c r="J69" s="30"/>
      <c r="K69" s="28">
        <v>217169.16</v>
      </c>
      <c r="L69" s="44">
        <v>60</v>
      </c>
      <c r="M69" s="28">
        <v>217169.16</v>
      </c>
      <c r="N69" s="5">
        <f t="shared" ref="N69:N70" si="17">M69/L69</f>
        <v>3619.4859999999999</v>
      </c>
      <c r="O69" s="5">
        <f t="shared" ref="O69:O70" si="18">N69*12</f>
        <v>43433.831999999995</v>
      </c>
      <c r="P69" s="30"/>
      <c r="Q69" s="6">
        <v>0.15</v>
      </c>
      <c r="R69" s="5">
        <f t="shared" ref="R69:R70" si="19">P69*Q69</f>
        <v>0</v>
      </c>
      <c r="S69" s="5">
        <f>M69/L69*12</f>
        <v>43433.831999999995</v>
      </c>
      <c r="T69" s="6">
        <v>0.15</v>
      </c>
      <c r="U69" s="5">
        <f t="shared" si="3"/>
        <v>6515.0747999999994</v>
      </c>
      <c r="V69" s="28">
        <f t="shared" si="4"/>
        <v>43433.831999999995</v>
      </c>
      <c r="W69" s="6">
        <v>0.15</v>
      </c>
      <c r="X69" s="5">
        <f t="shared" si="5"/>
        <v>6515.0747999999994</v>
      </c>
      <c r="Y69" s="5">
        <f t="shared" si="9"/>
        <v>43433.831999999995</v>
      </c>
      <c r="Z69" s="5">
        <f t="shared" si="6"/>
        <v>6515.0747999999994</v>
      </c>
      <c r="AA69" s="5">
        <f t="shared" si="7"/>
        <v>43433.831999999995</v>
      </c>
      <c r="AB69" s="5">
        <f t="shared" si="8"/>
        <v>6515.0747999999994</v>
      </c>
    </row>
    <row r="70" spans="2:28" ht="25.5" x14ac:dyDescent="0.25">
      <c r="B70" s="26" t="s">
        <v>141</v>
      </c>
      <c r="C70" s="24">
        <v>18181</v>
      </c>
      <c r="D70" s="25">
        <v>45291</v>
      </c>
      <c r="E70" s="26" t="s">
        <v>18</v>
      </c>
      <c r="F70" s="27">
        <v>36</v>
      </c>
      <c r="G70" s="44">
        <v>36</v>
      </c>
      <c r="H70" s="30"/>
      <c r="I70" s="28">
        <v>965625.65</v>
      </c>
      <c r="J70" s="30"/>
      <c r="K70" s="28">
        <v>965625.65</v>
      </c>
      <c r="L70" s="44">
        <v>36</v>
      </c>
      <c r="M70" s="28">
        <v>965625.65</v>
      </c>
      <c r="N70" s="5">
        <f t="shared" si="17"/>
        <v>26822.934722222224</v>
      </c>
      <c r="O70" s="5">
        <f t="shared" si="18"/>
        <v>321875.21666666667</v>
      </c>
      <c r="P70" s="30"/>
      <c r="Q70" s="6">
        <v>0.15</v>
      </c>
      <c r="R70" s="5">
        <f t="shared" si="19"/>
        <v>0</v>
      </c>
      <c r="S70" s="5">
        <f t="shared" ref="S70" si="20">M70/L70*12</f>
        <v>321875.21666666667</v>
      </c>
      <c r="T70" s="6">
        <v>0.15</v>
      </c>
      <c r="U70" s="5">
        <f t="shared" ref="U70" si="21">S70*T70</f>
        <v>48281.282500000001</v>
      </c>
      <c r="V70" s="28">
        <f t="shared" ref="V70" si="22">I70/G70*12</f>
        <v>321875.21666666667</v>
      </c>
      <c r="W70" s="6">
        <v>0.15</v>
      </c>
      <c r="X70" s="5">
        <f t="shared" ref="X70" si="23">V70*W70</f>
        <v>48281.282500000001</v>
      </c>
      <c r="Y70" s="5">
        <f t="shared" si="9"/>
        <v>321875.21666666667</v>
      </c>
      <c r="Z70" s="5">
        <f t="shared" ref="Z70" si="24">Y70*W70</f>
        <v>48281.282500000001</v>
      </c>
      <c r="AA70" s="5">
        <f t="shared" ref="AA70" si="25">Y70</f>
        <v>321875.21666666667</v>
      </c>
      <c r="AB70" s="5">
        <f t="shared" ref="AB70" si="26">AA70*W70</f>
        <v>48281.282500000001</v>
      </c>
    </row>
    <row r="71" spans="2:28" x14ac:dyDescent="0.25">
      <c r="B71" s="52" t="s">
        <v>75</v>
      </c>
      <c r="C71" s="52"/>
      <c r="D71" s="52"/>
      <c r="E71" s="52"/>
      <c r="F71" s="52"/>
      <c r="G71" s="52"/>
      <c r="H71" s="22">
        <f>SUM(H5:H70)</f>
        <v>5562543.6799999997</v>
      </c>
      <c r="I71" s="22">
        <f t="shared" ref="I71:AB71" si="27">SUM(I5:I70)</f>
        <v>102166244.16999999</v>
      </c>
      <c r="J71" s="22">
        <f t="shared" si="27"/>
        <v>37522100.729999982</v>
      </c>
      <c r="K71" s="22">
        <f t="shared" si="27"/>
        <v>64644143.439999998</v>
      </c>
      <c r="L71" s="45"/>
      <c r="M71" s="22">
        <f t="shared" si="27"/>
        <v>102166244.16999999</v>
      </c>
      <c r="N71" s="22">
        <f t="shared" si="27"/>
        <v>429228.41746468248</v>
      </c>
      <c r="O71" s="22">
        <f t="shared" si="27"/>
        <v>5150741.0095761921</v>
      </c>
      <c r="P71" s="22">
        <f t="shared" si="27"/>
        <v>5562543.6799999997</v>
      </c>
      <c r="Q71" s="22"/>
      <c r="R71" s="22">
        <f t="shared" si="27"/>
        <v>834381.55199999933</v>
      </c>
      <c r="S71" s="22">
        <f t="shared" si="27"/>
        <v>4690134.0742666665</v>
      </c>
      <c r="T71" s="22"/>
      <c r="U71" s="22">
        <f t="shared" si="27"/>
        <v>703520.11113999982</v>
      </c>
      <c r="V71" s="22">
        <f t="shared" si="27"/>
        <v>4640694.1997666648</v>
      </c>
      <c r="W71" s="22">
        <f t="shared" si="27"/>
        <v>9.9000000000000128</v>
      </c>
      <c r="X71" s="22">
        <f t="shared" si="27"/>
        <v>696104.12996499985</v>
      </c>
      <c r="Y71" s="22">
        <f t="shared" si="27"/>
        <v>4540962.3902428569</v>
      </c>
      <c r="Z71" s="22">
        <f t="shared" si="27"/>
        <v>681144.35853642842</v>
      </c>
      <c r="AA71" s="22">
        <f t="shared" si="27"/>
        <v>4449401.8445285717</v>
      </c>
      <c r="AB71" s="22">
        <f t="shared" si="27"/>
        <v>667410.27667928557</v>
      </c>
    </row>
    <row r="72" spans="2:28" x14ac:dyDescent="0.25">
      <c r="B72" s="6"/>
      <c r="C72" s="6"/>
      <c r="D72" s="6"/>
      <c r="E72" s="6"/>
      <c r="F72" s="6"/>
      <c r="G72" s="46"/>
      <c r="H72" s="6"/>
      <c r="I72" s="6"/>
      <c r="J72" s="6"/>
      <c r="K72" s="6"/>
      <c r="L72" s="46"/>
      <c r="M72" s="6"/>
      <c r="N72" s="6"/>
      <c r="O72" s="6"/>
      <c r="P72" s="6"/>
    </row>
    <row r="73" spans="2:28" x14ac:dyDescent="0.25">
      <c r="B73" s="20" t="s">
        <v>76</v>
      </c>
      <c r="C73" s="20"/>
      <c r="D73" s="20"/>
      <c r="E73" s="20"/>
      <c r="F73" s="20"/>
      <c r="G73" s="43"/>
      <c r="H73" s="21"/>
      <c r="I73" s="21"/>
      <c r="J73" s="21"/>
      <c r="K73" s="21"/>
      <c r="L73" s="43"/>
      <c r="M73" s="3"/>
      <c r="N73" s="3"/>
      <c r="O73" s="3"/>
      <c r="P73" s="3"/>
      <c r="Q73" s="4">
        <v>0.46200000000000002</v>
      </c>
      <c r="R73" s="3"/>
      <c r="S73" s="3"/>
      <c r="T73" s="4">
        <v>0.46200000000000002</v>
      </c>
      <c r="U73" s="3"/>
      <c r="V73" s="8"/>
      <c r="W73" s="4">
        <v>0.46200000000000002</v>
      </c>
      <c r="X73" s="16"/>
      <c r="Y73" s="8"/>
      <c r="Z73" s="4">
        <v>0.46200000000000002</v>
      </c>
      <c r="AA73" s="8"/>
      <c r="AB73" s="4">
        <v>0.46200000000000002</v>
      </c>
    </row>
    <row r="74" spans="2:28" ht="25.5" x14ac:dyDescent="0.25">
      <c r="B74" s="30" t="s">
        <v>77</v>
      </c>
      <c r="C74" s="39">
        <v>16966</v>
      </c>
      <c r="D74" s="30" t="s">
        <v>78</v>
      </c>
      <c r="E74" s="30" t="s">
        <v>25</v>
      </c>
      <c r="F74" s="32">
        <v>84</v>
      </c>
      <c r="G74" s="47">
        <v>84</v>
      </c>
      <c r="H74" s="28">
        <v>7894.68</v>
      </c>
      <c r="I74" s="28">
        <v>55262.62</v>
      </c>
      <c r="J74" s="28">
        <v>42104.959999999999</v>
      </c>
      <c r="K74" s="28">
        <v>13157.66</v>
      </c>
      <c r="L74" s="47">
        <v>84</v>
      </c>
      <c r="M74" s="28">
        <v>55262.62</v>
      </c>
      <c r="N74" s="5">
        <f t="shared" ref="N74:N85" si="28">M74/L74</f>
        <v>657.88833333333332</v>
      </c>
      <c r="O74" s="5">
        <f t="shared" ref="O74:O85" si="29">N74*12</f>
        <v>7894.66</v>
      </c>
      <c r="P74" s="33">
        <f>M74/L74*12</f>
        <v>7894.66</v>
      </c>
      <c r="Q74" s="6">
        <v>0.46200000000000002</v>
      </c>
      <c r="R74" s="5">
        <f t="shared" ref="R74:R85" si="30">P74*Q74</f>
        <v>3647.3329200000003</v>
      </c>
      <c r="S74" s="5">
        <f>M74/L74*12</f>
        <v>7894.66</v>
      </c>
      <c r="T74" s="6">
        <v>0.46200000000000002</v>
      </c>
      <c r="U74" s="5">
        <f>S74*T74</f>
        <v>3647.3329200000003</v>
      </c>
      <c r="V74" s="28">
        <f>M74/L74*8</f>
        <v>5263.1066666666666</v>
      </c>
      <c r="W74" s="6">
        <v>0.46200000000000002</v>
      </c>
      <c r="X74" s="17">
        <f>V74*W74</f>
        <v>2431.55528</v>
      </c>
      <c r="Y74" s="17"/>
      <c r="Z74" s="5"/>
      <c r="AA74" s="5">
        <v>0</v>
      </c>
      <c r="AB74" s="5">
        <f>AA74*W74</f>
        <v>0</v>
      </c>
    </row>
    <row r="75" spans="2:28" ht="25.5" x14ac:dyDescent="0.25">
      <c r="B75" s="30" t="s">
        <v>79</v>
      </c>
      <c r="C75" s="39">
        <v>17138</v>
      </c>
      <c r="D75" s="30" t="s">
        <v>80</v>
      </c>
      <c r="E75" s="30" t="s">
        <v>25</v>
      </c>
      <c r="F75" s="32">
        <v>84</v>
      </c>
      <c r="G75" s="47">
        <v>84</v>
      </c>
      <c r="H75" s="28">
        <v>34064.28</v>
      </c>
      <c r="I75" s="28">
        <v>238450</v>
      </c>
      <c r="J75" s="28">
        <v>158966.64000000001</v>
      </c>
      <c r="K75" s="28">
        <v>79483.360000000001</v>
      </c>
      <c r="L75" s="47">
        <v>84</v>
      </c>
      <c r="M75" s="28">
        <v>238450</v>
      </c>
      <c r="N75" s="5">
        <f t="shared" si="28"/>
        <v>2838.6904761904761</v>
      </c>
      <c r="O75" s="5">
        <f t="shared" si="29"/>
        <v>34064.28571428571</v>
      </c>
      <c r="P75" s="33">
        <f>M75/L75*12</f>
        <v>34064.28571428571</v>
      </c>
      <c r="Q75" s="6">
        <v>0.46200000000000002</v>
      </c>
      <c r="R75" s="5">
        <f t="shared" si="30"/>
        <v>15737.699999999999</v>
      </c>
      <c r="S75" s="5">
        <f t="shared" ref="S75:S85" si="31">M75/L75*12</f>
        <v>34064.28571428571</v>
      </c>
      <c r="T75" s="6">
        <v>0.46200000000000002</v>
      </c>
      <c r="U75" s="5">
        <f t="shared" ref="U75:U81" si="32">S75*T75</f>
        <v>15737.699999999999</v>
      </c>
      <c r="V75" s="28">
        <v>34064.28</v>
      </c>
      <c r="W75" s="6">
        <v>0.46200000000000002</v>
      </c>
      <c r="X75" s="17">
        <f t="shared" ref="X75:X88" si="33">V75*W75</f>
        <v>15737.69736</v>
      </c>
      <c r="Y75" s="17">
        <f>M75/L75*4</f>
        <v>11354.761904761905</v>
      </c>
      <c r="Z75" s="5">
        <f>Y75*W75</f>
        <v>5245.9000000000005</v>
      </c>
      <c r="AA75" s="5">
        <v>0</v>
      </c>
      <c r="AB75" s="5">
        <f t="shared" ref="AB75:AB84" si="34">AA75*W75</f>
        <v>0</v>
      </c>
    </row>
    <row r="76" spans="2:28" ht="25.5" x14ac:dyDescent="0.25">
      <c r="B76" s="30" t="s">
        <v>81</v>
      </c>
      <c r="C76" s="39">
        <v>17326</v>
      </c>
      <c r="D76" s="30" t="s">
        <v>82</v>
      </c>
      <c r="E76" s="30" t="s">
        <v>25</v>
      </c>
      <c r="F76" s="32">
        <v>84</v>
      </c>
      <c r="G76" s="47">
        <v>84</v>
      </c>
      <c r="H76" s="28">
        <v>36056.519999999997</v>
      </c>
      <c r="I76" s="28">
        <v>252395.83</v>
      </c>
      <c r="J76" s="28">
        <v>141221.37</v>
      </c>
      <c r="K76" s="28">
        <v>111174.46</v>
      </c>
      <c r="L76" s="47">
        <v>84</v>
      </c>
      <c r="M76" s="28">
        <v>252395.83</v>
      </c>
      <c r="N76" s="5">
        <f t="shared" si="28"/>
        <v>3004.7122619047618</v>
      </c>
      <c r="O76" s="5">
        <f t="shared" si="29"/>
        <v>36056.54714285714</v>
      </c>
      <c r="P76" s="33">
        <f>M76/L76*12</f>
        <v>36056.54714285714</v>
      </c>
      <c r="Q76" s="6">
        <v>0.46200000000000002</v>
      </c>
      <c r="R76" s="5">
        <f t="shared" si="30"/>
        <v>16658.124779999998</v>
      </c>
      <c r="S76" s="5">
        <f t="shared" si="31"/>
        <v>36056.54714285714</v>
      </c>
      <c r="T76" s="6">
        <v>0.46200000000000002</v>
      </c>
      <c r="U76" s="5">
        <f t="shared" si="32"/>
        <v>16658.124779999998</v>
      </c>
      <c r="V76" s="28">
        <v>36056.519999999997</v>
      </c>
      <c r="W76" s="6">
        <v>0.46200000000000002</v>
      </c>
      <c r="X76" s="17">
        <f t="shared" si="33"/>
        <v>16658.112239999999</v>
      </c>
      <c r="Y76" s="17">
        <f t="shared" ref="Y76:Y85" si="35">M76/L76*12</f>
        <v>36056.54714285714</v>
      </c>
      <c r="Z76" s="5">
        <f t="shared" ref="Z76:Z88" si="36">Y76*W76</f>
        <v>16658.124779999998</v>
      </c>
      <c r="AA76" s="5">
        <f>M76/L76*1</f>
        <v>3004.7122619047618</v>
      </c>
      <c r="AB76" s="5">
        <f t="shared" si="34"/>
        <v>1388.1770650000001</v>
      </c>
    </row>
    <row r="77" spans="2:28" ht="25.5" x14ac:dyDescent="0.25">
      <c r="B77" s="30" t="s">
        <v>83</v>
      </c>
      <c r="C77" s="39">
        <v>17327</v>
      </c>
      <c r="D77" s="30" t="s">
        <v>82</v>
      </c>
      <c r="E77" s="30" t="s">
        <v>25</v>
      </c>
      <c r="F77" s="32">
        <v>84</v>
      </c>
      <c r="G77" s="47">
        <v>84</v>
      </c>
      <c r="H77" s="28">
        <v>36056.519999999997</v>
      </c>
      <c r="I77" s="28">
        <v>252395.83</v>
      </c>
      <c r="J77" s="28">
        <v>141221.37</v>
      </c>
      <c r="K77" s="28">
        <v>111174.46</v>
      </c>
      <c r="L77" s="47">
        <v>84</v>
      </c>
      <c r="M77" s="28">
        <v>252395.83</v>
      </c>
      <c r="N77" s="5">
        <f t="shared" si="28"/>
        <v>3004.7122619047618</v>
      </c>
      <c r="O77" s="5">
        <f t="shared" si="29"/>
        <v>36056.54714285714</v>
      </c>
      <c r="P77" s="33">
        <f t="shared" ref="P77:P81" si="37">M77/L77*12</f>
        <v>36056.54714285714</v>
      </c>
      <c r="Q77" s="6">
        <v>0.46200000000000002</v>
      </c>
      <c r="R77" s="5">
        <f t="shared" si="30"/>
        <v>16658.124779999998</v>
      </c>
      <c r="S77" s="5">
        <f t="shared" si="31"/>
        <v>36056.54714285714</v>
      </c>
      <c r="T77" s="6">
        <v>0.46200000000000002</v>
      </c>
      <c r="U77" s="5">
        <f t="shared" si="32"/>
        <v>16658.124779999998</v>
      </c>
      <c r="V77" s="28">
        <v>36056.519999999997</v>
      </c>
      <c r="W77" s="6">
        <v>0.46200000000000002</v>
      </c>
      <c r="X77" s="17">
        <f t="shared" si="33"/>
        <v>16658.112239999999</v>
      </c>
      <c r="Y77" s="17">
        <f t="shared" si="35"/>
        <v>36056.54714285714</v>
      </c>
      <c r="Z77" s="5">
        <f t="shared" si="36"/>
        <v>16658.124779999998</v>
      </c>
      <c r="AA77" s="5">
        <f>M77/L77*1</f>
        <v>3004.7122619047618</v>
      </c>
      <c r="AB77" s="5">
        <f t="shared" si="34"/>
        <v>1388.1770650000001</v>
      </c>
    </row>
    <row r="78" spans="2:28" ht="25.5" x14ac:dyDescent="0.25">
      <c r="B78" s="30" t="s">
        <v>84</v>
      </c>
      <c r="C78" s="39">
        <v>17328</v>
      </c>
      <c r="D78" s="30" t="s">
        <v>82</v>
      </c>
      <c r="E78" s="30" t="s">
        <v>25</v>
      </c>
      <c r="F78" s="32">
        <v>84</v>
      </c>
      <c r="G78" s="47">
        <v>84</v>
      </c>
      <c r="H78" s="28">
        <v>36056.519999999997</v>
      </c>
      <c r="I78" s="28">
        <v>252395.83</v>
      </c>
      <c r="J78" s="28">
        <v>141221.37</v>
      </c>
      <c r="K78" s="28">
        <v>111174.46</v>
      </c>
      <c r="L78" s="47">
        <v>84</v>
      </c>
      <c r="M78" s="28">
        <v>252395.83</v>
      </c>
      <c r="N78" s="5">
        <f t="shared" si="28"/>
        <v>3004.7122619047618</v>
      </c>
      <c r="O78" s="5">
        <f t="shared" si="29"/>
        <v>36056.54714285714</v>
      </c>
      <c r="P78" s="33">
        <f t="shared" si="37"/>
        <v>36056.54714285714</v>
      </c>
      <c r="Q78" s="6">
        <v>0.46200000000000002</v>
      </c>
      <c r="R78" s="5">
        <f t="shared" si="30"/>
        <v>16658.124779999998</v>
      </c>
      <c r="S78" s="5">
        <f t="shared" si="31"/>
        <v>36056.54714285714</v>
      </c>
      <c r="T78" s="6">
        <v>0.46200000000000002</v>
      </c>
      <c r="U78" s="5">
        <f t="shared" si="32"/>
        <v>16658.124779999998</v>
      </c>
      <c r="V78" s="28">
        <v>36056.519999999997</v>
      </c>
      <c r="W78" s="6">
        <v>0.46200000000000002</v>
      </c>
      <c r="X78" s="17">
        <f t="shared" si="33"/>
        <v>16658.112239999999</v>
      </c>
      <c r="Y78" s="17">
        <f t="shared" si="35"/>
        <v>36056.54714285714</v>
      </c>
      <c r="Z78" s="5">
        <f t="shared" si="36"/>
        <v>16658.124779999998</v>
      </c>
      <c r="AA78" s="5">
        <f>M78/L78*1</f>
        <v>3004.7122619047618</v>
      </c>
      <c r="AB78" s="5">
        <f t="shared" si="34"/>
        <v>1388.1770650000001</v>
      </c>
    </row>
    <row r="79" spans="2:28" ht="25.5" x14ac:dyDescent="0.25">
      <c r="B79" s="30" t="s">
        <v>85</v>
      </c>
      <c r="C79" s="39">
        <v>17329</v>
      </c>
      <c r="D79" s="30" t="s">
        <v>82</v>
      </c>
      <c r="E79" s="30" t="s">
        <v>25</v>
      </c>
      <c r="F79" s="32">
        <v>84</v>
      </c>
      <c r="G79" s="47">
        <v>84</v>
      </c>
      <c r="H79" s="28">
        <v>36056.519999999997</v>
      </c>
      <c r="I79" s="28">
        <v>252395.83</v>
      </c>
      <c r="J79" s="28">
        <v>141221.37</v>
      </c>
      <c r="K79" s="28">
        <v>111174.46</v>
      </c>
      <c r="L79" s="47">
        <v>84</v>
      </c>
      <c r="M79" s="28">
        <v>252395.83</v>
      </c>
      <c r="N79" s="5">
        <f t="shared" si="28"/>
        <v>3004.7122619047618</v>
      </c>
      <c r="O79" s="5">
        <f t="shared" si="29"/>
        <v>36056.54714285714</v>
      </c>
      <c r="P79" s="33">
        <f t="shared" si="37"/>
        <v>36056.54714285714</v>
      </c>
      <c r="Q79" s="6">
        <v>0.46200000000000002</v>
      </c>
      <c r="R79" s="5">
        <f t="shared" si="30"/>
        <v>16658.124779999998</v>
      </c>
      <c r="S79" s="5">
        <f t="shared" si="31"/>
        <v>36056.54714285714</v>
      </c>
      <c r="T79" s="6">
        <v>0.46200000000000002</v>
      </c>
      <c r="U79" s="5">
        <f t="shared" si="32"/>
        <v>16658.124779999998</v>
      </c>
      <c r="V79" s="28">
        <v>36056.519999999997</v>
      </c>
      <c r="W79" s="6">
        <v>0.46200000000000002</v>
      </c>
      <c r="X79" s="17">
        <f t="shared" si="33"/>
        <v>16658.112239999999</v>
      </c>
      <c r="Y79" s="17">
        <f t="shared" si="35"/>
        <v>36056.54714285714</v>
      </c>
      <c r="Z79" s="5">
        <f t="shared" si="36"/>
        <v>16658.124779999998</v>
      </c>
      <c r="AA79" s="5">
        <f>M79/L79*1</f>
        <v>3004.7122619047618</v>
      </c>
      <c r="AB79" s="5">
        <f t="shared" si="34"/>
        <v>1388.1770650000001</v>
      </c>
    </row>
    <row r="80" spans="2:28" ht="25.5" x14ac:dyDescent="0.25">
      <c r="B80" s="30" t="s">
        <v>86</v>
      </c>
      <c r="C80" s="39">
        <v>17330</v>
      </c>
      <c r="D80" s="30" t="s">
        <v>82</v>
      </c>
      <c r="E80" s="30" t="s">
        <v>25</v>
      </c>
      <c r="F80" s="32">
        <v>84</v>
      </c>
      <c r="G80" s="47">
        <v>84</v>
      </c>
      <c r="H80" s="28">
        <v>36056.519999999997</v>
      </c>
      <c r="I80" s="28">
        <v>252395.85</v>
      </c>
      <c r="J80" s="28">
        <v>141221.37</v>
      </c>
      <c r="K80" s="28">
        <v>111174.48</v>
      </c>
      <c r="L80" s="47">
        <v>84</v>
      </c>
      <c r="M80" s="28">
        <v>252395.85</v>
      </c>
      <c r="N80" s="5">
        <f t="shared" si="28"/>
        <v>3004.7125000000001</v>
      </c>
      <c r="O80" s="5">
        <f t="shared" si="29"/>
        <v>36056.550000000003</v>
      </c>
      <c r="P80" s="33">
        <f t="shared" si="37"/>
        <v>36056.550000000003</v>
      </c>
      <c r="Q80" s="6">
        <v>0.46200000000000002</v>
      </c>
      <c r="R80" s="5">
        <f t="shared" si="30"/>
        <v>16658.126100000001</v>
      </c>
      <c r="S80" s="5">
        <f t="shared" si="31"/>
        <v>36056.550000000003</v>
      </c>
      <c r="T80" s="6">
        <v>0.46200000000000002</v>
      </c>
      <c r="U80" s="5">
        <f t="shared" si="32"/>
        <v>16658.126100000001</v>
      </c>
      <c r="V80" s="28">
        <v>36056.519999999997</v>
      </c>
      <c r="W80" s="6">
        <v>0.46200000000000002</v>
      </c>
      <c r="X80" s="17">
        <f t="shared" si="33"/>
        <v>16658.112239999999</v>
      </c>
      <c r="Y80" s="17">
        <f t="shared" si="35"/>
        <v>36056.550000000003</v>
      </c>
      <c r="Z80" s="5">
        <f t="shared" si="36"/>
        <v>16658.126100000001</v>
      </c>
      <c r="AA80" s="5">
        <f>M80/L80*1</f>
        <v>3004.7125000000001</v>
      </c>
      <c r="AB80" s="5">
        <f t="shared" si="34"/>
        <v>1388.177175</v>
      </c>
    </row>
    <row r="81" spans="2:28" ht="38.25" x14ac:dyDescent="0.25">
      <c r="B81" s="30" t="s">
        <v>87</v>
      </c>
      <c r="C81" s="39">
        <v>17667</v>
      </c>
      <c r="D81" s="30" t="s">
        <v>88</v>
      </c>
      <c r="E81" s="30" t="s">
        <v>18</v>
      </c>
      <c r="F81" s="32">
        <v>36</v>
      </c>
      <c r="G81" s="47">
        <v>36</v>
      </c>
      <c r="H81" s="28">
        <v>25614.959999999999</v>
      </c>
      <c r="I81" s="28">
        <v>76845</v>
      </c>
      <c r="J81" s="28">
        <v>76844.88</v>
      </c>
      <c r="K81" s="31">
        <v>0.12</v>
      </c>
      <c r="L81" s="47">
        <v>36</v>
      </c>
      <c r="M81" s="28">
        <v>76845</v>
      </c>
      <c r="N81" s="5">
        <f t="shared" si="28"/>
        <v>2134.5833333333335</v>
      </c>
      <c r="O81" s="5">
        <f t="shared" si="29"/>
        <v>25615</v>
      </c>
      <c r="P81" s="33">
        <f t="shared" si="37"/>
        <v>25615</v>
      </c>
      <c r="Q81" s="6">
        <v>0.46200000000000002</v>
      </c>
      <c r="R81" s="5">
        <f t="shared" si="30"/>
        <v>11834.130000000001</v>
      </c>
      <c r="S81" s="5">
        <f t="shared" si="31"/>
        <v>25615</v>
      </c>
      <c r="T81" s="6">
        <v>0.46200000000000002</v>
      </c>
      <c r="U81" s="5">
        <f t="shared" si="32"/>
        <v>11834.130000000001</v>
      </c>
      <c r="V81" s="28">
        <v>25614.959999999999</v>
      </c>
      <c r="W81" s="6">
        <v>0.46200000000000002</v>
      </c>
      <c r="X81" s="17">
        <f t="shared" si="33"/>
        <v>11834.11152</v>
      </c>
      <c r="Y81" s="17"/>
      <c r="Z81" s="5">
        <f t="shared" si="36"/>
        <v>0</v>
      </c>
      <c r="AA81" s="5">
        <v>0</v>
      </c>
      <c r="AB81" s="5">
        <f t="shared" si="34"/>
        <v>0</v>
      </c>
    </row>
    <row r="82" spans="2:28" ht="25.5" x14ac:dyDescent="0.25">
      <c r="B82" s="30" t="s">
        <v>89</v>
      </c>
      <c r="C82" s="39">
        <v>18035</v>
      </c>
      <c r="D82" s="30" t="s">
        <v>90</v>
      </c>
      <c r="E82" s="30" t="s">
        <v>67</v>
      </c>
      <c r="F82" s="32">
        <v>120</v>
      </c>
      <c r="G82" s="47">
        <v>120</v>
      </c>
      <c r="H82" s="28">
        <v>1117920.6000000001</v>
      </c>
      <c r="I82" s="28">
        <v>41270653.5</v>
      </c>
      <c r="J82" s="28">
        <v>32327288.739999998</v>
      </c>
      <c r="K82" s="28">
        <v>8943364.7599999998</v>
      </c>
      <c r="L82" s="47">
        <v>120</v>
      </c>
      <c r="M82" s="28">
        <v>41270653.5</v>
      </c>
      <c r="N82" s="5">
        <f t="shared" si="28"/>
        <v>343922.11249999999</v>
      </c>
      <c r="O82" s="33">
        <v>1117920.6000000001</v>
      </c>
      <c r="P82" s="33">
        <v>1117920.6000000001</v>
      </c>
      <c r="Q82" s="6">
        <v>1</v>
      </c>
      <c r="R82" s="5">
        <f>P82</f>
        <v>1117920.6000000001</v>
      </c>
      <c r="S82" s="5">
        <f>R82</f>
        <v>1117920.6000000001</v>
      </c>
      <c r="T82" s="6">
        <v>1</v>
      </c>
      <c r="U82" s="5">
        <f>S82</f>
        <v>1117920.6000000001</v>
      </c>
      <c r="V82" s="28">
        <v>1117920.6000000001</v>
      </c>
      <c r="W82" s="6">
        <v>1</v>
      </c>
      <c r="X82" s="17">
        <f t="shared" si="33"/>
        <v>1117920.6000000001</v>
      </c>
      <c r="Y82" s="17">
        <v>1117920.6000000001</v>
      </c>
      <c r="Z82" s="5">
        <f t="shared" si="36"/>
        <v>1117920.6000000001</v>
      </c>
      <c r="AA82" s="5">
        <f>Z82</f>
        <v>1117920.6000000001</v>
      </c>
      <c r="AB82" s="5">
        <f>AA82</f>
        <v>1117920.6000000001</v>
      </c>
    </row>
    <row r="83" spans="2:28" ht="38.25" x14ac:dyDescent="0.25">
      <c r="B83" s="30" t="s">
        <v>114</v>
      </c>
      <c r="C83" s="39">
        <v>18036</v>
      </c>
      <c r="D83" s="30" t="s">
        <v>115</v>
      </c>
      <c r="E83" s="30" t="s">
        <v>67</v>
      </c>
      <c r="F83" s="32">
        <v>120</v>
      </c>
      <c r="G83" s="47">
        <v>120</v>
      </c>
      <c r="H83" s="28">
        <v>586126.31000000006</v>
      </c>
      <c r="I83" s="28">
        <v>6394104.6200000001</v>
      </c>
      <c r="J83" s="28">
        <v>586126.31000000006</v>
      </c>
      <c r="K83" s="28">
        <v>5807978.3099999996</v>
      </c>
      <c r="L83" s="47">
        <v>120</v>
      </c>
      <c r="M83" s="28">
        <v>6394104.6200000001</v>
      </c>
      <c r="N83" s="5">
        <f t="shared" si="28"/>
        <v>53284.205166666667</v>
      </c>
      <c r="O83" s="5">
        <f t="shared" si="29"/>
        <v>639410.46200000006</v>
      </c>
      <c r="P83" s="33">
        <f>M83/L83*11</f>
        <v>586126.25683333329</v>
      </c>
      <c r="Q83" s="6">
        <v>1</v>
      </c>
      <c r="R83" s="5">
        <f>P83</f>
        <v>586126.25683333329</v>
      </c>
      <c r="S83" s="5">
        <f>M83/L83*12</f>
        <v>639410.46200000006</v>
      </c>
      <c r="T83" s="6">
        <v>1</v>
      </c>
      <c r="U83" s="5">
        <f>S83</f>
        <v>639410.46200000006</v>
      </c>
      <c r="V83" s="28">
        <f>M83/G83*12</f>
        <v>639410.46200000006</v>
      </c>
      <c r="W83" s="6">
        <v>1</v>
      </c>
      <c r="X83" s="17">
        <f t="shared" si="33"/>
        <v>639410.46200000006</v>
      </c>
      <c r="Y83" s="17">
        <f t="shared" si="35"/>
        <v>639410.46200000006</v>
      </c>
      <c r="Z83" s="5">
        <f t="shared" si="36"/>
        <v>639410.46200000006</v>
      </c>
      <c r="AA83" s="5">
        <f t="shared" ref="AA83:AA85" si="38">M83/L83*12</f>
        <v>639410.46200000006</v>
      </c>
      <c r="AB83" s="5">
        <f>AA83</f>
        <v>639410.46200000006</v>
      </c>
    </row>
    <row r="84" spans="2:28" ht="25.5" x14ac:dyDescent="0.25">
      <c r="B84" s="30" t="s">
        <v>92</v>
      </c>
      <c r="C84" s="39">
        <v>18180</v>
      </c>
      <c r="D84" s="30" t="s">
        <v>116</v>
      </c>
      <c r="E84" s="30" t="s">
        <v>27</v>
      </c>
      <c r="F84" s="32">
        <v>60</v>
      </c>
      <c r="G84" s="47">
        <v>60</v>
      </c>
      <c r="H84" s="30"/>
      <c r="I84" s="28">
        <v>217169.17</v>
      </c>
      <c r="J84" s="30"/>
      <c r="K84" s="28">
        <v>217169.17</v>
      </c>
      <c r="L84" s="47">
        <v>60</v>
      </c>
      <c r="M84" s="28">
        <v>217169.17</v>
      </c>
      <c r="N84" s="5">
        <f t="shared" si="28"/>
        <v>3619.486166666667</v>
      </c>
      <c r="O84" s="9">
        <f t="shared" si="29"/>
        <v>43433.834000000003</v>
      </c>
      <c r="P84" s="5"/>
      <c r="Q84" s="6">
        <v>0.46200000000000002</v>
      </c>
      <c r="R84" s="5">
        <f t="shared" si="30"/>
        <v>0</v>
      </c>
      <c r="S84" s="5">
        <f t="shared" si="31"/>
        <v>43433.834000000003</v>
      </c>
      <c r="T84" s="6">
        <v>0.46200000000000002</v>
      </c>
      <c r="U84" s="5">
        <f>S84*T84</f>
        <v>20066.431308000003</v>
      </c>
      <c r="V84" s="34">
        <f>M84/L84*12</f>
        <v>43433.834000000003</v>
      </c>
      <c r="W84" s="6">
        <v>0.46200000000000002</v>
      </c>
      <c r="X84" s="17">
        <f t="shared" si="33"/>
        <v>20066.431308000003</v>
      </c>
      <c r="Y84" s="17">
        <f t="shared" si="35"/>
        <v>43433.834000000003</v>
      </c>
      <c r="Z84" s="5">
        <f t="shared" si="36"/>
        <v>20066.431308000003</v>
      </c>
      <c r="AA84" s="5">
        <f t="shared" si="38"/>
        <v>43433.834000000003</v>
      </c>
      <c r="AB84" s="5">
        <f t="shared" si="34"/>
        <v>20066.431308000003</v>
      </c>
    </row>
    <row r="85" spans="2:28" ht="38.25" x14ac:dyDescent="0.25">
      <c r="B85" s="30" t="s">
        <v>91</v>
      </c>
      <c r="C85" s="39">
        <v>18192</v>
      </c>
      <c r="D85" s="30" t="s">
        <v>117</v>
      </c>
      <c r="E85" s="30" t="s">
        <v>67</v>
      </c>
      <c r="F85" s="32">
        <v>120</v>
      </c>
      <c r="G85" s="47">
        <v>120</v>
      </c>
      <c r="H85" s="30"/>
      <c r="I85" s="28">
        <v>7982043.2199999997</v>
      </c>
      <c r="J85" s="30"/>
      <c r="K85" s="28">
        <v>7982043.2199999997</v>
      </c>
      <c r="L85" s="47">
        <v>120</v>
      </c>
      <c r="M85" s="28">
        <v>7982043.2199999997</v>
      </c>
      <c r="N85" s="5">
        <f t="shared" si="28"/>
        <v>66517.026833333337</v>
      </c>
      <c r="O85" s="9">
        <f t="shared" si="29"/>
        <v>798204.32200000004</v>
      </c>
      <c r="P85" s="5"/>
      <c r="Q85" s="10">
        <v>1</v>
      </c>
      <c r="R85" s="5">
        <f t="shared" si="30"/>
        <v>0</v>
      </c>
      <c r="S85" s="5">
        <f t="shared" si="31"/>
        <v>798204.32200000004</v>
      </c>
      <c r="T85" s="10">
        <v>1</v>
      </c>
      <c r="U85" s="5">
        <f>S85</f>
        <v>798204.32200000004</v>
      </c>
      <c r="V85" s="34">
        <f>M85/L85*12</f>
        <v>798204.32200000004</v>
      </c>
      <c r="W85" s="10">
        <v>1</v>
      </c>
      <c r="X85" s="17">
        <f t="shared" si="33"/>
        <v>798204.32200000004</v>
      </c>
      <c r="Y85" s="17">
        <f t="shared" si="35"/>
        <v>798204.32200000004</v>
      </c>
      <c r="Z85" s="5">
        <f t="shared" si="36"/>
        <v>798204.32200000004</v>
      </c>
      <c r="AA85" s="5">
        <f t="shared" si="38"/>
        <v>798204.32200000004</v>
      </c>
      <c r="AB85" s="5">
        <f>AA85</f>
        <v>798204.32200000004</v>
      </c>
    </row>
    <row r="86" spans="2:28" ht="38.25" x14ac:dyDescent="0.25">
      <c r="B86" s="30" t="s">
        <v>151</v>
      </c>
      <c r="C86" s="39"/>
      <c r="D86" s="41">
        <v>45657</v>
      </c>
      <c r="E86" s="30" t="s">
        <v>67</v>
      </c>
      <c r="F86" s="32">
        <v>120</v>
      </c>
      <c r="G86" s="47">
        <v>120</v>
      </c>
      <c r="H86" s="30"/>
      <c r="I86" s="28">
        <v>8549081</v>
      </c>
      <c r="J86" s="30"/>
      <c r="K86" s="28">
        <f>I86</f>
        <v>8549081</v>
      </c>
      <c r="L86" s="47">
        <v>120</v>
      </c>
      <c r="M86" s="28">
        <f>K86</f>
        <v>8549081</v>
      </c>
      <c r="N86" s="5">
        <f t="shared" ref="N86" si="39">M86/L86</f>
        <v>71242.34166666666</v>
      </c>
      <c r="O86" s="9">
        <f t="shared" ref="O86" si="40">N86*12</f>
        <v>854908.09999999986</v>
      </c>
      <c r="P86" s="5"/>
      <c r="Q86" s="10">
        <v>1</v>
      </c>
      <c r="R86" s="5">
        <f t="shared" ref="R86" si="41">P86*Q86</f>
        <v>0</v>
      </c>
      <c r="S86" s="5">
        <v>0</v>
      </c>
      <c r="T86" s="10">
        <v>1</v>
      </c>
      <c r="U86" s="5">
        <f>S86</f>
        <v>0</v>
      </c>
      <c r="V86" s="34">
        <f>M86/L86*12</f>
        <v>854908.09999999986</v>
      </c>
      <c r="W86" s="10">
        <v>1</v>
      </c>
      <c r="X86" s="17">
        <f t="shared" si="33"/>
        <v>854908.09999999986</v>
      </c>
      <c r="Y86" s="17">
        <f t="shared" ref="Y86" si="42">M86/L86*12</f>
        <v>854908.09999999986</v>
      </c>
      <c r="Z86" s="5">
        <f t="shared" si="36"/>
        <v>854908.09999999986</v>
      </c>
      <c r="AA86" s="5">
        <f t="shared" ref="AA86" si="43">M86/L86*12</f>
        <v>854908.09999999986</v>
      </c>
      <c r="AB86" s="5">
        <f>AA86</f>
        <v>854908.09999999986</v>
      </c>
    </row>
    <row r="87" spans="2:28" ht="38.25" x14ac:dyDescent="0.25">
      <c r="B87" s="30" t="s">
        <v>151</v>
      </c>
      <c r="C87" s="39"/>
      <c r="D87" s="41">
        <v>46022</v>
      </c>
      <c r="E87" s="30" t="s">
        <v>67</v>
      </c>
      <c r="F87" s="32">
        <v>120</v>
      </c>
      <c r="G87" s="47">
        <v>120</v>
      </c>
      <c r="H87" s="30"/>
      <c r="I87" s="28">
        <v>11157787.43</v>
      </c>
      <c r="J87" s="30"/>
      <c r="K87" s="28">
        <v>11157787.43</v>
      </c>
      <c r="L87" s="47">
        <v>120</v>
      </c>
      <c r="M87" s="28">
        <v>11157787.43</v>
      </c>
      <c r="N87" s="5">
        <f t="shared" ref="N87" si="44">M87/L87</f>
        <v>92981.561916666658</v>
      </c>
      <c r="O87" s="9">
        <f t="shared" ref="O87" si="45">N87*12</f>
        <v>1115778.7429999998</v>
      </c>
      <c r="P87" s="5"/>
      <c r="Q87" s="10">
        <v>1</v>
      </c>
      <c r="R87" s="5">
        <f t="shared" ref="R87" si="46">P87*Q87</f>
        <v>0</v>
      </c>
      <c r="S87" s="5">
        <v>0</v>
      </c>
      <c r="T87" s="10">
        <v>1</v>
      </c>
      <c r="U87" s="5">
        <f>S87</f>
        <v>0</v>
      </c>
      <c r="V87" s="34">
        <v>0</v>
      </c>
      <c r="W87" s="10">
        <v>1</v>
      </c>
      <c r="X87" s="17">
        <f t="shared" si="33"/>
        <v>0</v>
      </c>
      <c r="Y87" s="17">
        <f t="shared" ref="Y87" si="47">M87/L87*12</f>
        <v>1115778.7429999998</v>
      </c>
      <c r="Z87" s="5">
        <f t="shared" si="36"/>
        <v>1115778.7429999998</v>
      </c>
      <c r="AA87" s="5">
        <f t="shared" ref="AA87" si="48">M87/L87*12</f>
        <v>1115778.7429999998</v>
      </c>
      <c r="AB87" s="5">
        <f>AA87</f>
        <v>1115778.7429999998</v>
      </c>
    </row>
    <row r="88" spans="2:28" ht="38.25" x14ac:dyDescent="0.25">
      <c r="B88" s="30" t="s">
        <v>151</v>
      </c>
      <c r="C88" s="39"/>
      <c r="D88" s="41">
        <v>46387</v>
      </c>
      <c r="E88" s="30" t="s">
        <v>67</v>
      </c>
      <c r="F88" s="32">
        <v>120</v>
      </c>
      <c r="G88" s="47">
        <v>120</v>
      </c>
      <c r="H88" s="30"/>
      <c r="I88" s="28">
        <v>12644069.16</v>
      </c>
      <c r="J88" s="30"/>
      <c r="K88" s="28">
        <v>12644069.16</v>
      </c>
      <c r="L88" s="47">
        <v>120</v>
      </c>
      <c r="M88" s="28">
        <v>12644069.16</v>
      </c>
      <c r="N88" s="5">
        <f t="shared" ref="N88" si="49">M88/L88</f>
        <v>105367.243</v>
      </c>
      <c r="O88" s="9">
        <f t="shared" ref="O88" si="50">N88*12</f>
        <v>1264406.916</v>
      </c>
      <c r="P88" s="5"/>
      <c r="Q88" s="10">
        <v>1</v>
      </c>
      <c r="R88" s="5">
        <f t="shared" ref="R88" si="51">P88*Q88</f>
        <v>0</v>
      </c>
      <c r="S88" s="5">
        <v>0</v>
      </c>
      <c r="T88" s="10">
        <v>1</v>
      </c>
      <c r="U88" s="5">
        <f>S88</f>
        <v>0</v>
      </c>
      <c r="V88" s="34">
        <v>0</v>
      </c>
      <c r="W88" s="10">
        <v>1</v>
      </c>
      <c r="X88" s="17">
        <f t="shared" si="33"/>
        <v>0</v>
      </c>
      <c r="Y88" s="17">
        <v>0</v>
      </c>
      <c r="Z88" s="5">
        <f t="shared" si="36"/>
        <v>0</v>
      </c>
      <c r="AA88" s="5">
        <f t="shared" ref="AA88" si="52">M88/L88*12</f>
        <v>1264406.916</v>
      </c>
      <c r="AB88" s="5">
        <f>AA88</f>
        <v>1264406.916</v>
      </c>
    </row>
    <row r="89" spans="2:28" x14ac:dyDescent="0.25">
      <c r="B89" s="53" t="s">
        <v>75</v>
      </c>
      <c r="C89" s="53"/>
      <c r="D89" s="53"/>
      <c r="E89" s="53"/>
      <c r="F89" s="53"/>
      <c r="G89" s="53"/>
      <c r="H89" s="23">
        <f>SUM(H74:H88)</f>
        <v>1951903.4300000002</v>
      </c>
      <c r="I89" s="23">
        <f t="shared" ref="I89:K89" si="53">SUM(I74:I88)</f>
        <v>89847444.889999986</v>
      </c>
      <c r="J89" s="23">
        <f t="shared" si="53"/>
        <v>33897438.379999995</v>
      </c>
      <c r="K89" s="23">
        <f t="shared" si="53"/>
        <v>55950006.50999999</v>
      </c>
      <c r="L89" s="48"/>
      <c r="M89" s="7"/>
      <c r="N89" s="7"/>
      <c r="O89" s="23">
        <f t="shared" ref="O89" si="54">SUM(O74:O88)</f>
        <v>6081919.6612857142</v>
      </c>
      <c r="P89" s="23">
        <f t="shared" ref="P89" si="55">SUM(P74:P88)</f>
        <v>1951903.5411190477</v>
      </c>
      <c r="Q89" s="15"/>
      <c r="R89" s="23">
        <f t="shared" ref="R89" si="56">SUM(R74:R88)</f>
        <v>1818556.6449733335</v>
      </c>
      <c r="S89" s="23">
        <f t="shared" ref="S89" si="57">SUM(S74:S88)</f>
        <v>2846825.9022857146</v>
      </c>
      <c r="T89" s="15"/>
      <c r="U89" s="23">
        <f t="shared" ref="U89" si="58">SUM(U74:U88)</f>
        <v>2690111.6034480003</v>
      </c>
      <c r="V89" s="23">
        <f t="shared" ref="V89" si="59">SUM(V74:V88)</f>
        <v>3699102.2646666663</v>
      </c>
      <c r="W89" s="7"/>
      <c r="X89" s="23">
        <f t="shared" ref="X89" si="60">SUM(X74:X88)</f>
        <v>3543803.8406680003</v>
      </c>
      <c r="Y89" s="23">
        <f t="shared" ref="Y89" si="61">SUM(Y74:Y88)</f>
        <v>4761293.5614761906</v>
      </c>
      <c r="Z89" s="23">
        <f t="shared" ref="Z89" si="62">SUM(Z74:Z88)</f>
        <v>4634825.1835279996</v>
      </c>
      <c r="AA89" s="23">
        <f t="shared" ref="AA89" si="63">SUM(AA74:AA88)</f>
        <v>5849086.5385476192</v>
      </c>
      <c r="AB89" s="23">
        <f t="shared" ref="AB89" si="64">SUM(AB74:AB88)</f>
        <v>5817636.4597430006</v>
      </c>
    </row>
    <row r="90" spans="2:28" x14ac:dyDescent="0.25">
      <c r="B90" s="6"/>
      <c r="C90" s="6"/>
      <c r="D90" s="6"/>
      <c r="E90" s="6"/>
      <c r="F90" s="6"/>
      <c r="G90" s="46"/>
      <c r="H90" s="6"/>
      <c r="I90" s="6"/>
      <c r="J90" s="6"/>
      <c r="K90" s="6"/>
      <c r="L90" s="46"/>
      <c r="M90" s="6"/>
      <c r="N90" s="6"/>
      <c r="O90" s="6"/>
      <c r="P90" s="6"/>
    </row>
    <row r="91" spans="2:28" x14ac:dyDescent="0.25">
      <c r="B91" s="6"/>
      <c r="C91" s="6"/>
      <c r="D91" s="6"/>
      <c r="E91" s="6"/>
      <c r="F91" s="6"/>
      <c r="G91" s="46"/>
      <c r="H91" s="11"/>
      <c r="I91" s="6"/>
      <c r="J91" s="6"/>
      <c r="K91" s="6"/>
      <c r="L91" s="46"/>
      <c r="M91" s="6"/>
      <c r="N91" s="6"/>
      <c r="O91" s="6"/>
      <c r="P91" s="6"/>
    </row>
    <row r="92" spans="2:28" x14ac:dyDescent="0.25">
      <c r="B92" s="20" t="s">
        <v>93</v>
      </c>
      <c r="C92" s="20"/>
      <c r="D92" s="20"/>
      <c r="E92" s="20"/>
      <c r="F92" s="20"/>
      <c r="G92" s="43"/>
      <c r="H92" s="21"/>
      <c r="I92" s="21"/>
      <c r="J92" s="21"/>
      <c r="K92" s="21"/>
      <c r="L92" s="43"/>
      <c r="M92" s="3"/>
      <c r="N92" s="3"/>
      <c r="O92" s="3"/>
      <c r="P92" s="3"/>
      <c r="Q92" s="4">
        <v>0.40699999999999997</v>
      </c>
      <c r="R92" s="3"/>
      <c r="S92" s="3"/>
      <c r="T92" s="4">
        <v>0.40699999999999997</v>
      </c>
      <c r="U92" s="3"/>
      <c r="V92" s="3"/>
      <c r="W92" s="4">
        <v>0.40699999999999997</v>
      </c>
      <c r="X92" s="3"/>
      <c r="Y92" s="3"/>
      <c r="Z92" s="4">
        <v>0.40699999999999997</v>
      </c>
      <c r="AA92" s="3"/>
      <c r="AB92" s="4">
        <v>0.40699999999999997</v>
      </c>
    </row>
    <row r="93" spans="2:28" ht="25.5" x14ac:dyDescent="0.25">
      <c r="B93" s="30" t="s">
        <v>94</v>
      </c>
      <c r="C93" s="39">
        <v>15450</v>
      </c>
      <c r="D93" s="30" t="s">
        <v>119</v>
      </c>
      <c r="E93" s="26" t="s">
        <v>25</v>
      </c>
      <c r="F93" s="32">
        <v>20</v>
      </c>
      <c r="G93" s="44">
        <v>24</v>
      </c>
      <c r="H93" s="34">
        <v>20700</v>
      </c>
      <c r="I93" s="35">
        <v>116578.75</v>
      </c>
      <c r="J93" s="35">
        <v>102778.75</v>
      </c>
      <c r="K93" s="35">
        <v>13800</v>
      </c>
      <c r="L93" s="44">
        <v>24</v>
      </c>
      <c r="M93" s="35">
        <v>116578.75</v>
      </c>
      <c r="N93" s="5">
        <f>M93/L93</f>
        <v>4857.447916666667</v>
      </c>
      <c r="O93" s="5">
        <f>N93*12</f>
        <v>58289.375</v>
      </c>
      <c r="P93" s="28">
        <v>20700</v>
      </c>
      <c r="Q93" s="6">
        <v>0.40699999999999997</v>
      </c>
      <c r="R93" s="5">
        <f t="shared" ref="R93:R115" si="65">P93*Q93</f>
        <v>8424.9</v>
      </c>
      <c r="S93" s="35">
        <f>I93/L93*10-78.42</f>
        <v>48496.059166666673</v>
      </c>
      <c r="T93" s="6">
        <v>0.40699999999999997</v>
      </c>
      <c r="U93" s="36">
        <f>S93*T93</f>
        <v>19737.896080833336</v>
      </c>
      <c r="V93" s="28">
        <v>0</v>
      </c>
      <c r="W93" s="6">
        <v>0.40699999999999997</v>
      </c>
      <c r="X93" s="5">
        <f>V93*W93</f>
        <v>0</v>
      </c>
      <c r="Y93" s="5">
        <v>0</v>
      </c>
      <c r="Z93" s="5">
        <f>Y93*W93</f>
        <v>0</v>
      </c>
      <c r="AA93" s="5">
        <v>0</v>
      </c>
      <c r="AB93" s="5">
        <f>AA93*W93</f>
        <v>0</v>
      </c>
    </row>
    <row r="94" spans="2:28" ht="25.5" x14ac:dyDescent="0.25">
      <c r="B94" s="30" t="s">
        <v>95</v>
      </c>
      <c r="C94" s="39">
        <v>16847</v>
      </c>
      <c r="D94" s="30" t="s">
        <v>120</v>
      </c>
      <c r="E94" s="26" t="s">
        <v>20</v>
      </c>
      <c r="F94" s="32">
        <v>217</v>
      </c>
      <c r="G94" s="44">
        <v>360</v>
      </c>
      <c r="H94" s="35">
        <v>2387919.96</v>
      </c>
      <c r="I94" s="35">
        <v>42286719.259999998</v>
      </c>
      <c r="J94" s="35">
        <v>13432687.32</v>
      </c>
      <c r="K94" s="35">
        <v>28854031.940000001</v>
      </c>
      <c r="L94" s="44">
        <v>360</v>
      </c>
      <c r="M94" s="35">
        <v>42286719.259999998</v>
      </c>
      <c r="N94" s="5">
        <f t="shared" ref="N94:N115" si="66">M94/L94</f>
        <v>117463.10905555556</v>
      </c>
      <c r="O94" s="5">
        <f t="shared" ref="O94:O115" si="67">N94*12</f>
        <v>1409557.3086666667</v>
      </c>
      <c r="P94" s="28">
        <v>2387919.96</v>
      </c>
      <c r="Q94" s="6">
        <v>0.40699999999999997</v>
      </c>
      <c r="R94" s="5">
        <f t="shared" si="65"/>
        <v>971883.42371999996</v>
      </c>
      <c r="S94" s="35">
        <f>I94/G94*12</f>
        <v>1409557.3086666667</v>
      </c>
      <c r="T94" s="6">
        <v>0.40699999999999997</v>
      </c>
      <c r="U94" s="36">
        <f t="shared" ref="U94:U115" si="68">S94*T94</f>
        <v>573689.82462733332</v>
      </c>
      <c r="V94" s="28">
        <f>M94/L94*12</f>
        <v>1409557.3086666667</v>
      </c>
      <c r="W94" s="6">
        <v>0.40699999999999997</v>
      </c>
      <c r="X94" s="5">
        <f t="shared" ref="X94:X115" si="69">V94*W94</f>
        <v>573689.82462733332</v>
      </c>
      <c r="Y94" s="29">
        <f>M94/L94*12</f>
        <v>1409557.3086666667</v>
      </c>
      <c r="Z94" s="5">
        <f>Y94*W94</f>
        <v>573689.82462733332</v>
      </c>
      <c r="AA94" s="29">
        <f>M94/L94*12</f>
        <v>1409557.3086666667</v>
      </c>
      <c r="AB94" s="5">
        <f t="shared" ref="AB94:AB115" si="70">AA94*W94</f>
        <v>573689.82462733332</v>
      </c>
    </row>
    <row r="95" spans="2:28" ht="38.25" x14ac:dyDescent="0.25">
      <c r="B95" s="30" t="s">
        <v>96</v>
      </c>
      <c r="C95" s="39">
        <v>16883</v>
      </c>
      <c r="D95" s="30" t="s">
        <v>121</v>
      </c>
      <c r="E95" s="26" t="s">
        <v>27</v>
      </c>
      <c r="F95" s="32">
        <v>61</v>
      </c>
      <c r="G95" s="44">
        <v>60</v>
      </c>
      <c r="H95" s="35">
        <v>3272.29</v>
      </c>
      <c r="I95" s="35">
        <v>49900</v>
      </c>
      <c r="J95" s="35">
        <v>49900</v>
      </c>
      <c r="K95" s="35"/>
      <c r="L95" s="44">
        <v>60</v>
      </c>
      <c r="M95" s="35">
        <v>49900</v>
      </c>
      <c r="N95" s="5">
        <f t="shared" si="66"/>
        <v>831.66666666666663</v>
      </c>
      <c r="O95" s="5">
        <f t="shared" si="67"/>
        <v>9980</v>
      </c>
      <c r="P95" s="28">
        <v>3272.29</v>
      </c>
      <c r="Q95" s="6">
        <v>0.40699999999999997</v>
      </c>
      <c r="R95" s="5">
        <f t="shared" si="65"/>
        <v>1331.8220299999998</v>
      </c>
      <c r="S95" s="26">
        <v>0</v>
      </c>
      <c r="T95" s="6">
        <v>0.40699999999999997</v>
      </c>
      <c r="U95" s="36">
        <f t="shared" si="68"/>
        <v>0</v>
      </c>
      <c r="V95" s="28">
        <v>0</v>
      </c>
      <c r="W95" s="6">
        <v>0.40699999999999997</v>
      </c>
      <c r="X95" s="5">
        <f t="shared" si="69"/>
        <v>0</v>
      </c>
      <c r="Y95" s="29">
        <v>0</v>
      </c>
      <c r="Z95" s="5">
        <f t="shared" ref="Z95:Z115" si="71">Y95*W95</f>
        <v>0</v>
      </c>
      <c r="AA95" s="29">
        <v>0</v>
      </c>
      <c r="AB95" s="5">
        <f t="shared" si="70"/>
        <v>0</v>
      </c>
    </row>
    <row r="96" spans="2:28" ht="38.25" x14ac:dyDescent="0.25">
      <c r="B96" s="30" t="s">
        <v>96</v>
      </c>
      <c r="C96" s="39">
        <v>16884</v>
      </c>
      <c r="D96" s="30" t="s">
        <v>121</v>
      </c>
      <c r="E96" s="26" t="s">
        <v>27</v>
      </c>
      <c r="F96" s="32">
        <v>61</v>
      </c>
      <c r="G96" s="44">
        <v>60</v>
      </c>
      <c r="H96" s="35">
        <v>3272.29</v>
      </c>
      <c r="I96" s="35">
        <v>49900</v>
      </c>
      <c r="J96" s="35">
        <v>49900</v>
      </c>
      <c r="K96" s="35"/>
      <c r="L96" s="44">
        <v>60</v>
      </c>
      <c r="M96" s="35">
        <v>49900</v>
      </c>
      <c r="N96" s="5">
        <f t="shared" si="66"/>
        <v>831.66666666666663</v>
      </c>
      <c r="O96" s="5">
        <f t="shared" si="67"/>
        <v>9980</v>
      </c>
      <c r="P96" s="28">
        <v>3272.29</v>
      </c>
      <c r="Q96" s="6">
        <v>0.40699999999999997</v>
      </c>
      <c r="R96" s="5">
        <f t="shared" si="65"/>
        <v>1331.8220299999998</v>
      </c>
      <c r="S96" s="26">
        <v>0</v>
      </c>
      <c r="T96" s="6">
        <v>0.40699999999999997</v>
      </c>
      <c r="U96" s="36">
        <f t="shared" si="68"/>
        <v>0</v>
      </c>
      <c r="V96" s="28">
        <v>0</v>
      </c>
      <c r="W96" s="6">
        <v>0.40699999999999997</v>
      </c>
      <c r="X96" s="5">
        <f t="shared" si="69"/>
        <v>0</v>
      </c>
      <c r="Y96" s="29">
        <v>0</v>
      </c>
      <c r="Z96" s="5">
        <f t="shared" si="71"/>
        <v>0</v>
      </c>
      <c r="AA96" s="29">
        <v>0</v>
      </c>
      <c r="AB96" s="5">
        <f t="shared" si="70"/>
        <v>0</v>
      </c>
    </row>
    <row r="97" spans="2:28" ht="25.5" x14ac:dyDescent="0.25">
      <c r="B97" s="30" t="s">
        <v>97</v>
      </c>
      <c r="C97" s="39">
        <v>16885</v>
      </c>
      <c r="D97" s="30" t="s">
        <v>121</v>
      </c>
      <c r="E97" s="26" t="s">
        <v>27</v>
      </c>
      <c r="F97" s="32">
        <v>61</v>
      </c>
      <c r="G97" s="44">
        <v>60</v>
      </c>
      <c r="H97" s="35">
        <v>3230.38</v>
      </c>
      <c r="I97" s="35">
        <v>49267</v>
      </c>
      <c r="J97" s="35">
        <v>49267</v>
      </c>
      <c r="K97" s="35"/>
      <c r="L97" s="44">
        <v>60</v>
      </c>
      <c r="M97" s="35">
        <v>49267</v>
      </c>
      <c r="N97" s="5">
        <f t="shared" si="66"/>
        <v>821.11666666666667</v>
      </c>
      <c r="O97" s="5">
        <f t="shared" si="67"/>
        <v>9853.4</v>
      </c>
      <c r="P97" s="28">
        <v>3230.38</v>
      </c>
      <c r="Q97" s="6">
        <v>0.40699999999999997</v>
      </c>
      <c r="R97" s="5">
        <f t="shared" si="65"/>
        <v>1314.76466</v>
      </c>
      <c r="S97" s="26">
        <v>0</v>
      </c>
      <c r="T97" s="6">
        <v>0.40699999999999997</v>
      </c>
      <c r="U97" s="36">
        <f t="shared" si="68"/>
        <v>0</v>
      </c>
      <c r="V97" s="28">
        <v>0</v>
      </c>
      <c r="W97" s="6">
        <v>0.40699999999999997</v>
      </c>
      <c r="X97" s="5">
        <f t="shared" si="69"/>
        <v>0</v>
      </c>
      <c r="Y97" s="29">
        <v>0</v>
      </c>
      <c r="Z97" s="5">
        <f t="shared" si="71"/>
        <v>0</v>
      </c>
      <c r="AA97" s="29">
        <v>0</v>
      </c>
      <c r="AB97" s="5">
        <f t="shared" si="70"/>
        <v>0</v>
      </c>
    </row>
    <row r="98" spans="2:28" ht="25.5" x14ac:dyDescent="0.25">
      <c r="B98" s="30" t="s">
        <v>97</v>
      </c>
      <c r="C98" s="39">
        <v>16886</v>
      </c>
      <c r="D98" s="30" t="s">
        <v>121</v>
      </c>
      <c r="E98" s="26" t="s">
        <v>27</v>
      </c>
      <c r="F98" s="32">
        <v>61</v>
      </c>
      <c r="G98" s="44">
        <v>60</v>
      </c>
      <c r="H98" s="35">
        <v>3230.38</v>
      </c>
      <c r="I98" s="35">
        <v>49267</v>
      </c>
      <c r="J98" s="35">
        <v>49267</v>
      </c>
      <c r="K98" s="35"/>
      <c r="L98" s="44">
        <v>60</v>
      </c>
      <c r="M98" s="35">
        <v>49267</v>
      </c>
      <c r="N98" s="5">
        <f t="shared" si="66"/>
        <v>821.11666666666667</v>
      </c>
      <c r="O98" s="5">
        <f t="shared" si="67"/>
        <v>9853.4</v>
      </c>
      <c r="P98" s="28">
        <v>3230.38</v>
      </c>
      <c r="Q98" s="6">
        <v>0.40699999999999997</v>
      </c>
      <c r="R98" s="5">
        <f t="shared" si="65"/>
        <v>1314.76466</v>
      </c>
      <c r="S98" s="26">
        <v>0</v>
      </c>
      <c r="T98" s="6">
        <v>0.40699999999999997</v>
      </c>
      <c r="U98" s="36">
        <f t="shared" si="68"/>
        <v>0</v>
      </c>
      <c r="V98" s="28">
        <v>0</v>
      </c>
      <c r="W98" s="6">
        <v>0.40699999999999997</v>
      </c>
      <c r="X98" s="5">
        <f t="shared" si="69"/>
        <v>0</v>
      </c>
      <c r="Y98" s="29">
        <v>0</v>
      </c>
      <c r="Z98" s="5">
        <f t="shared" si="71"/>
        <v>0</v>
      </c>
      <c r="AA98" s="29">
        <v>0</v>
      </c>
      <c r="AB98" s="5">
        <f t="shared" si="70"/>
        <v>0</v>
      </c>
    </row>
    <row r="99" spans="2:28" ht="25.5" x14ac:dyDescent="0.25">
      <c r="B99" s="30" t="s">
        <v>98</v>
      </c>
      <c r="C99" s="39">
        <v>16954</v>
      </c>
      <c r="D99" s="30" t="s">
        <v>122</v>
      </c>
      <c r="E99" s="26" t="s">
        <v>25</v>
      </c>
      <c r="F99" s="32">
        <v>84</v>
      </c>
      <c r="G99" s="44">
        <v>84</v>
      </c>
      <c r="H99" s="35">
        <v>7253.52</v>
      </c>
      <c r="I99" s="35">
        <v>50774.66</v>
      </c>
      <c r="J99" s="35">
        <v>39894.36</v>
      </c>
      <c r="K99" s="35">
        <v>10880.3</v>
      </c>
      <c r="L99" s="44">
        <v>84</v>
      </c>
      <c r="M99" s="35">
        <v>50774.66</v>
      </c>
      <c r="N99" s="5">
        <f t="shared" si="66"/>
        <v>604.46023809523808</v>
      </c>
      <c r="O99" s="5">
        <f t="shared" si="67"/>
        <v>7253.522857142857</v>
      </c>
      <c r="P99" s="28">
        <v>7253.52</v>
      </c>
      <c r="Q99" s="6">
        <v>0.40699999999999997</v>
      </c>
      <c r="R99" s="5">
        <f t="shared" si="65"/>
        <v>2952.18264</v>
      </c>
      <c r="S99" s="35">
        <v>7253.52</v>
      </c>
      <c r="T99" s="6">
        <v>0.40699999999999997</v>
      </c>
      <c r="U99" s="36">
        <f t="shared" si="68"/>
        <v>2952.18264</v>
      </c>
      <c r="V99" s="28">
        <f>M99/L99*6</f>
        <v>3626.7614285714285</v>
      </c>
      <c r="W99" s="6">
        <v>0.40699999999999997</v>
      </c>
      <c r="X99" s="5">
        <f t="shared" si="69"/>
        <v>1476.0919014285712</v>
      </c>
      <c r="Y99" s="5">
        <v>0</v>
      </c>
      <c r="Z99" s="5">
        <f t="shared" si="71"/>
        <v>0</v>
      </c>
      <c r="AA99" s="5">
        <v>0</v>
      </c>
      <c r="AB99" s="5">
        <f t="shared" si="70"/>
        <v>0</v>
      </c>
    </row>
    <row r="100" spans="2:28" ht="25.5" x14ac:dyDescent="0.25">
      <c r="B100" s="30" t="s">
        <v>99</v>
      </c>
      <c r="C100" s="39">
        <v>16955</v>
      </c>
      <c r="D100" s="30" t="s">
        <v>122</v>
      </c>
      <c r="E100" s="26" t="s">
        <v>25</v>
      </c>
      <c r="F100" s="32">
        <v>84</v>
      </c>
      <c r="G100" s="44">
        <v>84</v>
      </c>
      <c r="H100" s="35">
        <v>7197.48</v>
      </c>
      <c r="I100" s="35">
        <v>50382.39</v>
      </c>
      <c r="J100" s="35">
        <v>39586.14</v>
      </c>
      <c r="K100" s="35">
        <v>10796.25</v>
      </c>
      <c r="L100" s="44">
        <v>84</v>
      </c>
      <c r="M100" s="35">
        <v>50382.39</v>
      </c>
      <c r="N100" s="5">
        <f t="shared" si="66"/>
        <v>599.79035714285715</v>
      </c>
      <c r="O100" s="5">
        <f t="shared" si="67"/>
        <v>7197.4842857142858</v>
      </c>
      <c r="P100" s="28">
        <v>7197.48</v>
      </c>
      <c r="Q100" s="6">
        <v>0.40699999999999997</v>
      </c>
      <c r="R100" s="5">
        <f t="shared" si="65"/>
        <v>2929.3743599999998</v>
      </c>
      <c r="S100" s="35">
        <v>7197.48</v>
      </c>
      <c r="T100" s="6">
        <v>0.40699999999999997</v>
      </c>
      <c r="U100" s="36">
        <f t="shared" si="68"/>
        <v>2929.3743599999998</v>
      </c>
      <c r="V100" s="28">
        <f t="shared" ref="V100:V101" si="72">M100/L100*6</f>
        <v>3598.7421428571429</v>
      </c>
      <c r="W100" s="6">
        <v>0.40699999999999997</v>
      </c>
      <c r="X100" s="5">
        <f t="shared" si="69"/>
        <v>1464.688052142857</v>
      </c>
      <c r="Y100" s="5">
        <v>0</v>
      </c>
      <c r="Z100" s="5">
        <f t="shared" si="71"/>
        <v>0</v>
      </c>
      <c r="AA100" s="5">
        <v>0</v>
      </c>
      <c r="AB100" s="5">
        <f t="shared" si="70"/>
        <v>0</v>
      </c>
    </row>
    <row r="101" spans="2:28" ht="25.5" x14ac:dyDescent="0.25">
      <c r="B101" s="30" t="s">
        <v>100</v>
      </c>
      <c r="C101" s="39">
        <v>16956</v>
      </c>
      <c r="D101" s="30" t="s">
        <v>122</v>
      </c>
      <c r="E101" s="26" t="s">
        <v>25</v>
      </c>
      <c r="F101" s="32">
        <v>84</v>
      </c>
      <c r="G101" s="44">
        <v>84</v>
      </c>
      <c r="H101" s="35">
        <v>7318.56</v>
      </c>
      <c r="I101" s="35">
        <v>51229.51</v>
      </c>
      <c r="J101" s="35">
        <v>40252.080000000002</v>
      </c>
      <c r="K101" s="35">
        <v>10977.43</v>
      </c>
      <c r="L101" s="44">
        <v>84</v>
      </c>
      <c r="M101" s="35">
        <v>51229.51</v>
      </c>
      <c r="N101" s="5">
        <f t="shared" si="66"/>
        <v>609.87511904761902</v>
      </c>
      <c r="O101" s="5">
        <f t="shared" si="67"/>
        <v>7318.5014285714278</v>
      </c>
      <c r="P101" s="28">
        <v>7318.56</v>
      </c>
      <c r="Q101" s="6">
        <v>0.40699999999999997</v>
      </c>
      <c r="R101" s="5">
        <f t="shared" si="65"/>
        <v>2978.6539199999997</v>
      </c>
      <c r="S101" s="35">
        <v>7318.56</v>
      </c>
      <c r="T101" s="6">
        <v>0.40699999999999997</v>
      </c>
      <c r="U101" s="36">
        <f t="shared" si="68"/>
        <v>2978.6539199999997</v>
      </c>
      <c r="V101" s="28">
        <f t="shared" si="72"/>
        <v>3659.2507142857139</v>
      </c>
      <c r="W101" s="6">
        <v>0.40699999999999997</v>
      </c>
      <c r="X101" s="5">
        <f t="shared" si="69"/>
        <v>1489.3150407142855</v>
      </c>
      <c r="Y101" s="5">
        <v>0</v>
      </c>
      <c r="Z101" s="5">
        <f t="shared" si="71"/>
        <v>0</v>
      </c>
      <c r="AA101" s="5">
        <v>0</v>
      </c>
      <c r="AB101" s="5">
        <f t="shared" si="70"/>
        <v>0</v>
      </c>
    </row>
    <row r="102" spans="2:28" ht="25.5" x14ac:dyDescent="0.25">
      <c r="B102" s="30" t="s">
        <v>101</v>
      </c>
      <c r="C102" s="39">
        <v>16963</v>
      </c>
      <c r="D102" s="30" t="s">
        <v>123</v>
      </c>
      <c r="E102" s="26" t="s">
        <v>25</v>
      </c>
      <c r="F102" s="32">
        <v>84</v>
      </c>
      <c r="G102" s="44">
        <v>84</v>
      </c>
      <c r="H102" s="35">
        <v>6332.04</v>
      </c>
      <c r="I102" s="35">
        <v>44324</v>
      </c>
      <c r="J102" s="35">
        <v>34298.550000000003</v>
      </c>
      <c r="K102" s="35">
        <v>10025.450000000001</v>
      </c>
      <c r="L102" s="44">
        <v>84</v>
      </c>
      <c r="M102" s="35">
        <v>44324</v>
      </c>
      <c r="N102" s="5">
        <f t="shared" si="66"/>
        <v>527.66666666666663</v>
      </c>
      <c r="O102" s="5">
        <f t="shared" si="67"/>
        <v>6332</v>
      </c>
      <c r="P102" s="28">
        <v>6332.04</v>
      </c>
      <c r="Q102" s="6">
        <v>0.40699999999999997</v>
      </c>
      <c r="R102" s="5">
        <f t="shared" si="65"/>
        <v>2577.1402799999996</v>
      </c>
      <c r="S102" s="35">
        <v>6332.04</v>
      </c>
      <c r="T102" s="6">
        <v>0.40699999999999997</v>
      </c>
      <c r="U102" s="36">
        <f t="shared" si="68"/>
        <v>2577.1402799999996</v>
      </c>
      <c r="V102" s="28">
        <f>M102/L102*7</f>
        <v>3693.6666666666665</v>
      </c>
      <c r="W102" s="6">
        <v>0.40699999999999997</v>
      </c>
      <c r="X102" s="5">
        <f t="shared" si="69"/>
        <v>1503.3223333333331</v>
      </c>
      <c r="Y102" s="5">
        <v>0</v>
      </c>
      <c r="Z102" s="5">
        <f t="shared" si="71"/>
        <v>0</v>
      </c>
      <c r="AA102" s="5">
        <v>0</v>
      </c>
      <c r="AB102" s="5">
        <f t="shared" si="70"/>
        <v>0</v>
      </c>
    </row>
    <row r="103" spans="2:28" ht="38.25" x14ac:dyDescent="0.25">
      <c r="B103" s="30" t="s">
        <v>102</v>
      </c>
      <c r="C103" s="39">
        <v>16962</v>
      </c>
      <c r="D103" s="30" t="s">
        <v>123</v>
      </c>
      <c r="E103" s="26" t="s">
        <v>25</v>
      </c>
      <c r="F103" s="32">
        <v>84</v>
      </c>
      <c r="G103" s="44">
        <v>84</v>
      </c>
      <c r="H103" s="35">
        <v>10293.719999999999</v>
      </c>
      <c r="I103" s="35">
        <v>72056</v>
      </c>
      <c r="J103" s="35">
        <v>55757.65</v>
      </c>
      <c r="K103" s="35">
        <v>16298.35</v>
      </c>
      <c r="L103" s="44">
        <v>84</v>
      </c>
      <c r="M103" s="35">
        <v>72056</v>
      </c>
      <c r="N103" s="5">
        <f t="shared" si="66"/>
        <v>857.80952380952385</v>
      </c>
      <c r="O103" s="5">
        <f t="shared" si="67"/>
        <v>10293.714285714286</v>
      </c>
      <c r="P103" s="28">
        <v>10293.719999999999</v>
      </c>
      <c r="Q103" s="6">
        <v>0.40699999999999997</v>
      </c>
      <c r="R103" s="5">
        <f t="shared" si="65"/>
        <v>4189.5440399999998</v>
      </c>
      <c r="S103" s="35">
        <v>10293.719999999999</v>
      </c>
      <c r="T103" s="6">
        <v>0.40699999999999997</v>
      </c>
      <c r="U103" s="36">
        <f t="shared" si="68"/>
        <v>4189.5440399999998</v>
      </c>
      <c r="V103" s="28">
        <f>M103/L103*7</f>
        <v>6004.666666666667</v>
      </c>
      <c r="W103" s="6">
        <v>0.40699999999999997</v>
      </c>
      <c r="X103" s="5">
        <f t="shared" si="69"/>
        <v>2443.8993333333333</v>
      </c>
      <c r="Y103" s="5">
        <v>0</v>
      </c>
      <c r="Z103" s="5">
        <f t="shared" si="71"/>
        <v>0</v>
      </c>
      <c r="AA103" s="5">
        <v>0</v>
      </c>
      <c r="AB103" s="5">
        <f t="shared" si="70"/>
        <v>0</v>
      </c>
    </row>
    <row r="104" spans="2:28" ht="38.25" x14ac:dyDescent="0.25">
      <c r="B104" s="30" t="s">
        <v>103</v>
      </c>
      <c r="C104" s="39">
        <v>17036</v>
      </c>
      <c r="D104" s="30" t="s">
        <v>124</v>
      </c>
      <c r="E104" s="26" t="s">
        <v>27</v>
      </c>
      <c r="F104" s="32">
        <v>60</v>
      </c>
      <c r="G104" s="44">
        <v>60</v>
      </c>
      <c r="H104" s="35">
        <v>11700</v>
      </c>
      <c r="I104" s="35">
        <v>78000</v>
      </c>
      <c r="J104" s="35">
        <v>78000</v>
      </c>
      <c r="K104" s="35"/>
      <c r="L104" s="44">
        <v>60</v>
      </c>
      <c r="M104" s="35">
        <v>78000</v>
      </c>
      <c r="N104" s="5">
        <f t="shared" si="66"/>
        <v>1300</v>
      </c>
      <c r="O104" s="5">
        <f t="shared" si="67"/>
        <v>15600</v>
      </c>
      <c r="P104" s="28">
        <v>11700</v>
      </c>
      <c r="Q104" s="6">
        <v>0.40699999999999997</v>
      </c>
      <c r="R104" s="5">
        <f t="shared" si="65"/>
        <v>4761.8999999999996</v>
      </c>
      <c r="S104" s="26">
        <v>0</v>
      </c>
      <c r="T104" s="6">
        <v>0.40699999999999997</v>
      </c>
      <c r="U104" s="36">
        <f t="shared" si="68"/>
        <v>0</v>
      </c>
      <c r="V104" s="28">
        <v>0</v>
      </c>
      <c r="W104" s="6">
        <v>0.40699999999999997</v>
      </c>
      <c r="X104" s="5">
        <f t="shared" si="69"/>
        <v>0</v>
      </c>
      <c r="Y104" s="5">
        <v>0</v>
      </c>
      <c r="Z104" s="5">
        <f t="shared" si="71"/>
        <v>0</v>
      </c>
      <c r="AA104" s="5">
        <v>0</v>
      </c>
      <c r="AB104" s="5">
        <f t="shared" si="70"/>
        <v>0</v>
      </c>
    </row>
    <row r="105" spans="2:28" ht="38.25" x14ac:dyDescent="0.25">
      <c r="B105" s="30" t="s">
        <v>104</v>
      </c>
      <c r="C105" s="39">
        <v>17037</v>
      </c>
      <c r="D105" s="30" t="s">
        <v>124</v>
      </c>
      <c r="E105" s="26" t="s">
        <v>27</v>
      </c>
      <c r="F105" s="32">
        <v>60</v>
      </c>
      <c r="G105" s="44">
        <v>60</v>
      </c>
      <c r="H105" s="35">
        <v>12960</v>
      </c>
      <c r="I105" s="35">
        <v>86400</v>
      </c>
      <c r="J105" s="35">
        <v>86400</v>
      </c>
      <c r="K105" s="35"/>
      <c r="L105" s="44">
        <v>60</v>
      </c>
      <c r="M105" s="35">
        <v>86400</v>
      </c>
      <c r="N105" s="5">
        <f t="shared" si="66"/>
        <v>1440</v>
      </c>
      <c r="O105" s="5">
        <f t="shared" si="67"/>
        <v>17280</v>
      </c>
      <c r="P105" s="28">
        <v>12960</v>
      </c>
      <c r="Q105" s="6">
        <v>0.40699999999999997</v>
      </c>
      <c r="R105" s="5">
        <f t="shared" si="65"/>
        <v>5274.7199999999993</v>
      </c>
      <c r="S105" s="26">
        <v>0</v>
      </c>
      <c r="T105" s="6">
        <v>0.40699999999999997</v>
      </c>
      <c r="U105" s="36">
        <f t="shared" si="68"/>
        <v>0</v>
      </c>
      <c r="V105" s="28">
        <v>0</v>
      </c>
      <c r="W105" s="6">
        <v>0.40699999999999997</v>
      </c>
      <c r="X105" s="5">
        <f t="shared" si="69"/>
        <v>0</v>
      </c>
      <c r="Y105" s="5">
        <v>0</v>
      </c>
      <c r="Z105" s="5">
        <f t="shared" si="71"/>
        <v>0</v>
      </c>
      <c r="AA105" s="5">
        <v>0</v>
      </c>
      <c r="AB105" s="5">
        <f t="shared" si="70"/>
        <v>0</v>
      </c>
    </row>
    <row r="106" spans="2:28" ht="38.25" x14ac:dyDescent="0.25">
      <c r="B106" s="30" t="s">
        <v>105</v>
      </c>
      <c r="C106" s="39">
        <v>17032</v>
      </c>
      <c r="D106" s="30" t="s">
        <v>124</v>
      </c>
      <c r="E106" s="26" t="s">
        <v>25</v>
      </c>
      <c r="F106" s="32">
        <v>84</v>
      </c>
      <c r="G106" s="44">
        <v>84</v>
      </c>
      <c r="H106" s="35">
        <v>10845.48</v>
      </c>
      <c r="I106" s="35">
        <v>75918.64</v>
      </c>
      <c r="J106" s="35">
        <v>56938.77</v>
      </c>
      <c r="K106" s="35">
        <v>18979.87</v>
      </c>
      <c r="L106" s="44">
        <v>84</v>
      </c>
      <c r="M106" s="35">
        <v>75918.64</v>
      </c>
      <c r="N106" s="5">
        <f t="shared" si="66"/>
        <v>903.79333333333329</v>
      </c>
      <c r="O106" s="5">
        <f t="shared" si="67"/>
        <v>10845.52</v>
      </c>
      <c r="P106" s="28">
        <v>10845.48</v>
      </c>
      <c r="Q106" s="6">
        <v>0.40699999999999997</v>
      </c>
      <c r="R106" s="5">
        <f t="shared" si="65"/>
        <v>4414.1103599999997</v>
      </c>
      <c r="S106" s="35">
        <v>10845.48</v>
      </c>
      <c r="T106" s="6">
        <v>0.40699999999999997</v>
      </c>
      <c r="U106" s="36">
        <f t="shared" si="68"/>
        <v>4414.1103599999997</v>
      </c>
      <c r="V106" s="28">
        <f>M106/L106*9</f>
        <v>8134.1399999999994</v>
      </c>
      <c r="W106" s="6">
        <v>0.40699999999999997</v>
      </c>
      <c r="X106" s="5">
        <f t="shared" si="69"/>
        <v>3310.5949799999994</v>
      </c>
      <c r="Y106" s="5">
        <v>0</v>
      </c>
      <c r="Z106" s="5">
        <f t="shared" si="71"/>
        <v>0</v>
      </c>
      <c r="AA106" s="5">
        <v>0</v>
      </c>
      <c r="AB106" s="5">
        <f t="shared" si="70"/>
        <v>0</v>
      </c>
    </row>
    <row r="107" spans="2:28" ht="25.5" x14ac:dyDescent="0.25">
      <c r="B107" s="30" t="s">
        <v>106</v>
      </c>
      <c r="C107" s="39">
        <v>17031</v>
      </c>
      <c r="D107" s="30" t="s">
        <v>124</v>
      </c>
      <c r="E107" s="26" t="s">
        <v>25</v>
      </c>
      <c r="F107" s="32">
        <v>84</v>
      </c>
      <c r="G107" s="44">
        <v>84</v>
      </c>
      <c r="H107" s="35">
        <v>14769.96</v>
      </c>
      <c r="I107" s="35">
        <v>103389.83</v>
      </c>
      <c r="J107" s="35">
        <v>77542.289999999994</v>
      </c>
      <c r="K107" s="35">
        <v>25847.54</v>
      </c>
      <c r="L107" s="44">
        <v>84</v>
      </c>
      <c r="M107" s="35">
        <v>103389.83</v>
      </c>
      <c r="N107" s="5">
        <f t="shared" si="66"/>
        <v>1230.8313095238095</v>
      </c>
      <c r="O107" s="5">
        <f t="shared" si="67"/>
        <v>14769.975714285714</v>
      </c>
      <c r="P107" s="28">
        <v>14769.96</v>
      </c>
      <c r="Q107" s="6">
        <v>0.40699999999999997</v>
      </c>
      <c r="R107" s="5">
        <f t="shared" si="65"/>
        <v>6011.3737199999996</v>
      </c>
      <c r="S107" s="35">
        <v>14769.96</v>
      </c>
      <c r="T107" s="6">
        <v>0.40699999999999997</v>
      </c>
      <c r="U107" s="36">
        <f t="shared" si="68"/>
        <v>6011.3737199999996</v>
      </c>
      <c r="V107" s="28">
        <f>M107/L107*9</f>
        <v>11077.481785714286</v>
      </c>
      <c r="W107" s="6">
        <v>0.40699999999999997</v>
      </c>
      <c r="X107" s="5">
        <f t="shared" si="69"/>
        <v>4508.5350867857142</v>
      </c>
      <c r="Y107" s="5">
        <v>0</v>
      </c>
      <c r="Z107" s="5">
        <f t="shared" si="71"/>
        <v>0</v>
      </c>
      <c r="AA107" s="5">
        <v>0</v>
      </c>
      <c r="AB107" s="5">
        <f t="shared" si="70"/>
        <v>0</v>
      </c>
    </row>
    <row r="108" spans="2:28" ht="25.5" x14ac:dyDescent="0.25">
      <c r="B108" s="30" t="s">
        <v>107</v>
      </c>
      <c r="C108" s="39">
        <v>17068</v>
      </c>
      <c r="D108" s="30" t="s">
        <v>125</v>
      </c>
      <c r="E108" s="26" t="s">
        <v>20</v>
      </c>
      <c r="F108" s="32">
        <v>360</v>
      </c>
      <c r="G108" s="44">
        <v>360</v>
      </c>
      <c r="H108" s="35">
        <v>95034.6</v>
      </c>
      <c r="I108" s="35">
        <v>2851037</v>
      </c>
      <c r="J108" s="35">
        <v>491012.1</v>
      </c>
      <c r="K108" s="35">
        <v>2360024.9</v>
      </c>
      <c r="L108" s="44">
        <v>360</v>
      </c>
      <c r="M108" s="35">
        <v>2851037</v>
      </c>
      <c r="N108" s="5">
        <f t="shared" si="66"/>
        <v>7919.5472222222224</v>
      </c>
      <c r="O108" s="5">
        <f t="shared" si="67"/>
        <v>95034.566666666666</v>
      </c>
      <c r="P108" s="28">
        <v>95034.6</v>
      </c>
      <c r="Q108" s="6">
        <v>0.40699999999999997</v>
      </c>
      <c r="R108" s="5">
        <f t="shared" si="65"/>
        <v>38679.082199999997</v>
      </c>
      <c r="S108" s="35">
        <v>95034.6</v>
      </c>
      <c r="T108" s="6">
        <v>0.40699999999999997</v>
      </c>
      <c r="U108" s="36">
        <f t="shared" si="68"/>
        <v>38679.082199999997</v>
      </c>
      <c r="V108" s="28">
        <f>M108/L108*12</f>
        <v>95034.566666666666</v>
      </c>
      <c r="W108" s="6">
        <v>0.40699999999999997</v>
      </c>
      <c r="X108" s="5">
        <f t="shared" si="69"/>
        <v>38679.068633333329</v>
      </c>
      <c r="Y108" s="5">
        <f>M108/L108*12</f>
        <v>95034.566666666666</v>
      </c>
      <c r="Z108" s="5">
        <f t="shared" si="71"/>
        <v>38679.068633333329</v>
      </c>
      <c r="AA108" s="5">
        <f>Y108</f>
        <v>95034.566666666666</v>
      </c>
      <c r="AB108" s="5">
        <f t="shared" si="70"/>
        <v>38679.068633333329</v>
      </c>
    </row>
    <row r="109" spans="2:28" ht="25.5" x14ac:dyDescent="0.25">
      <c r="B109" s="30" t="s">
        <v>108</v>
      </c>
      <c r="C109" s="39">
        <v>17033</v>
      </c>
      <c r="D109" s="30" t="s">
        <v>126</v>
      </c>
      <c r="E109" s="26" t="s">
        <v>25</v>
      </c>
      <c r="F109" s="32">
        <v>84</v>
      </c>
      <c r="G109" s="44">
        <v>84</v>
      </c>
      <c r="H109" s="35">
        <v>7128.6</v>
      </c>
      <c r="I109" s="35">
        <v>49900</v>
      </c>
      <c r="J109" s="35">
        <v>36831.1</v>
      </c>
      <c r="K109" s="35">
        <v>13068.9</v>
      </c>
      <c r="L109" s="44">
        <v>84</v>
      </c>
      <c r="M109" s="35">
        <v>49900</v>
      </c>
      <c r="N109" s="5">
        <f t="shared" si="66"/>
        <v>594.04761904761904</v>
      </c>
      <c r="O109" s="5">
        <f t="shared" si="67"/>
        <v>7128.5714285714284</v>
      </c>
      <c r="P109" s="28">
        <v>7128.6</v>
      </c>
      <c r="Q109" s="6">
        <v>0.40699999999999997</v>
      </c>
      <c r="R109" s="5">
        <f t="shared" si="65"/>
        <v>2901.3402000000001</v>
      </c>
      <c r="S109" s="35">
        <v>7128.6</v>
      </c>
      <c r="T109" s="6">
        <v>0.40699999999999997</v>
      </c>
      <c r="U109" s="36">
        <f t="shared" si="68"/>
        <v>2901.3402000000001</v>
      </c>
      <c r="V109" s="28">
        <f>M109/L109*10</f>
        <v>5940.4761904761908</v>
      </c>
      <c r="W109" s="6">
        <v>0.40699999999999997</v>
      </c>
      <c r="X109" s="5">
        <f t="shared" si="69"/>
        <v>2417.7738095238096</v>
      </c>
      <c r="Y109" s="5">
        <v>0</v>
      </c>
      <c r="Z109" s="5">
        <f>Y109*W109</f>
        <v>0</v>
      </c>
      <c r="AA109" s="5">
        <v>0</v>
      </c>
      <c r="AB109" s="5">
        <f t="shared" si="70"/>
        <v>0</v>
      </c>
    </row>
    <row r="110" spans="2:28" ht="38.25" x14ac:dyDescent="0.25">
      <c r="B110" s="30" t="s">
        <v>109</v>
      </c>
      <c r="C110" s="39">
        <v>17069</v>
      </c>
      <c r="D110" s="30" t="s">
        <v>127</v>
      </c>
      <c r="E110" s="26" t="s">
        <v>24</v>
      </c>
      <c r="F110" s="32">
        <v>180</v>
      </c>
      <c r="G110" s="44">
        <v>180</v>
      </c>
      <c r="H110" s="35">
        <v>15779.04</v>
      </c>
      <c r="I110" s="35">
        <v>236685</v>
      </c>
      <c r="J110" s="35">
        <v>81525.039999999994</v>
      </c>
      <c r="K110" s="35">
        <v>155159.96</v>
      </c>
      <c r="L110" s="44">
        <v>180</v>
      </c>
      <c r="M110" s="35">
        <v>236685</v>
      </c>
      <c r="N110" s="5">
        <f t="shared" si="66"/>
        <v>1314.9166666666667</v>
      </c>
      <c r="O110" s="5">
        <f t="shared" si="67"/>
        <v>15779</v>
      </c>
      <c r="P110" s="28">
        <v>15779.04</v>
      </c>
      <c r="Q110" s="6">
        <v>0.40699999999999997</v>
      </c>
      <c r="R110" s="5">
        <f t="shared" si="65"/>
        <v>6422.0692799999997</v>
      </c>
      <c r="S110" s="35">
        <v>15779.04</v>
      </c>
      <c r="T110" s="6">
        <v>0.40699999999999997</v>
      </c>
      <c r="U110" s="36">
        <f t="shared" si="68"/>
        <v>6422.0692799999997</v>
      </c>
      <c r="V110" s="28">
        <f>M110/L110*12</f>
        <v>15779</v>
      </c>
      <c r="W110" s="6">
        <v>0.40699999999999997</v>
      </c>
      <c r="X110" s="5">
        <f t="shared" si="69"/>
        <v>6422.0529999999999</v>
      </c>
      <c r="Y110" s="5">
        <f t="shared" ref="Y110:Y115" si="73">M110/L110*12</f>
        <v>15779</v>
      </c>
      <c r="Z110" s="5">
        <f t="shared" si="71"/>
        <v>6422.0529999999999</v>
      </c>
      <c r="AA110" s="5">
        <f>Y110</f>
        <v>15779</v>
      </c>
      <c r="AB110" s="5">
        <f t="shared" si="70"/>
        <v>6422.0529999999999</v>
      </c>
    </row>
    <row r="111" spans="2:28" ht="25.5" x14ac:dyDescent="0.25">
      <c r="B111" s="30" t="s">
        <v>110</v>
      </c>
      <c r="C111" s="39">
        <v>17076</v>
      </c>
      <c r="D111" s="30" t="s">
        <v>128</v>
      </c>
      <c r="E111" s="26" t="s">
        <v>25</v>
      </c>
      <c r="F111" s="32">
        <v>84</v>
      </c>
      <c r="G111" s="44">
        <v>84</v>
      </c>
      <c r="H111" s="35">
        <v>43259.519999999997</v>
      </c>
      <c r="I111" s="35">
        <v>302817.03000000003</v>
      </c>
      <c r="J111" s="35">
        <v>219902.56</v>
      </c>
      <c r="K111" s="35">
        <v>82914.47</v>
      </c>
      <c r="L111" s="44">
        <v>84</v>
      </c>
      <c r="M111" s="35">
        <v>302817.03000000003</v>
      </c>
      <c r="N111" s="5">
        <f t="shared" si="66"/>
        <v>3604.9646428571432</v>
      </c>
      <c r="O111" s="5">
        <f t="shared" si="67"/>
        <v>43259.575714285718</v>
      </c>
      <c r="P111" s="28">
        <v>43259.519999999997</v>
      </c>
      <c r="Q111" s="6">
        <v>0.40699999999999997</v>
      </c>
      <c r="R111" s="5">
        <f t="shared" si="65"/>
        <v>17606.624639999998</v>
      </c>
      <c r="S111" s="35">
        <v>43259.519999999997</v>
      </c>
      <c r="T111" s="6">
        <v>0.40699999999999997</v>
      </c>
      <c r="U111" s="36">
        <f t="shared" si="68"/>
        <v>17606.624639999998</v>
      </c>
      <c r="V111" s="28">
        <f>M111/L111*11</f>
        <v>39654.611071428575</v>
      </c>
      <c r="W111" s="6">
        <v>0.40699999999999997</v>
      </c>
      <c r="X111" s="5">
        <f t="shared" si="69"/>
        <v>16139.426706071428</v>
      </c>
      <c r="Y111" s="5">
        <v>0</v>
      </c>
      <c r="Z111" s="5">
        <f t="shared" si="71"/>
        <v>0</v>
      </c>
      <c r="AA111" s="5">
        <v>0</v>
      </c>
      <c r="AB111" s="5">
        <f t="shared" si="70"/>
        <v>0</v>
      </c>
    </row>
    <row r="112" spans="2:28" ht="25.5" x14ac:dyDescent="0.25">
      <c r="B112" s="30" t="s">
        <v>111</v>
      </c>
      <c r="C112" s="39">
        <v>17075</v>
      </c>
      <c r="D112" s="30" t="s">
        <v>128</v>
      </c>
      <c r="E112" s="26" t="s">
        <v>20</v>
      </c>
      <c r="F112" s="32">
        <v>360</v>
      </c>
      <c r="G112" s="44">
        <v>360</v>
      </c>
      <c r="H112" s="35">
        <v>62179.56</v>
      </c>
      <c r="I112" s="35">
        <v>1865387.89</v>
      </c>
      <c r="J112" s="35">
        <v>316079.43</v>
      </c>
      <c r="K112" s="35">
        <v>1549308.46</v>
      </c>
      <c r="L112" s="44">
        <v>360</v>
      </c>
      <c r="M112" s="35">
        <v>1865387.89</v>
      </c>
      <c r="N112" s="5">
        <f t="shared" si="66"/>
        <v>5181.6330277777779</v>
      </c>
      <c r="O112" s="5">
        <f t="shared" si="67"/>
        <v>62179.596333333335</v>
      </c>
      <c r="P112" s="28">
        <v>62179.56</v>
      </c>
      <c r="Q112" s="6">
        <v>0.40699999999999997</v>
      </c>
      <c r="R112" s="5">
        <f t="shared" si="65"/>
        <v>25307.080919999997</v>
      </c>
      <c r="S112" s="35">
        <v>62179.56</v>
      </c>
      <c r="T112" s="6">
        <v>0.40699999999999997</v>
      </c>
      <c r="U112" s="36">
        <f t="shared" si="68"/>
        <v>25307.080919999997</v>
      </c>
      <c r="V112" s="28">
        <f>M112/L112*12</f>
        <v>62179.596333333335</v>
      </c>
      <c r="W112" s="6">
        <v>0.40699999999999997</v>
      </c>
      <c r="X112" s="5">
        <f t="shared" si="69"/>
        <v>25307.095707666667</v>
      </c>
      <c r="Y112" s="5">
        <f t="shared" si="73"/>
        <v>62179.596333333335</v>
      </c>
      <c r="Z112" s="5">
        <f t="shared" si="71"/>
        <v>25307.095707666667</v>
      </c>
      <c r="AA112" s="5">
        <f>M112/L112*12</f>
        <v>62179.596333333335</v>
      </c>
      <c r="AB112" s="5">
        <f t="shared" si="70"/>
        <v>25307.095707666667</v>
      </c>
    </row>
    <row r="113" spans="2:28" ht="25.5" x14ac:dyDescent="0.25">
      <c r="B113" s="30" t="s">
        <v>112</v>
      </c>
      <c r="C113" s="39">
        <v>17324</v>
      </c>
      <c r="D113" s="30" t="s">
        <v>129</v>
      </c>
      <c r="E113" s="26" t="s">
        <v>25</v>
      </c>
      <c r="F113" s="32">
        <v>58</v>
      </c>
      <c r="G113" s="44">
        <v>84</v>
      </c>
      <c r="H113" s="35">
        <v>35805.96</v>
      </c>
      <c r="I113" s="35">
        <v>252038.41</v>
      </c>
      <c r="J113" s="35">
        <v>116976.19</v>
      </c>
      <c r="K113" s="35">
        <v>135062.22</v>
      </c>
      <c r="L113" s="44">
        <v>84</v>
      </c>
      <c r="M113" s="35">
        <v>252038.41</v>
      </c>
      <c r="N113" s="5">
        <f t="shared" si="66"/>
        <v>3000.4572619047622</v>
      </c>
      <c r="O113" s="5">
        <f t="shared" si="67"/>
        <v>36005.48714285715</v>
      </c>
      <c r="P113" s="28">
        <v>35805.96</v>
      </c>
      <c r="Q113" s="6">
        <v>0.40699999999999997</v>
      </c>
      <c r="R113" s="5">
        <f t="shared" si="65"/>
        <v>14573.025719999998</v>
      </c>
      <c r="S113" s="35">
        <v>36434.04</v>
      </c>
      <c r="T113" s="6">
        <v>0.40699999999999997</v>
      </c>
      <c r="U113" s="36">
        <f t="shared" si="68"/>
        <v>14828.654279999999</v>
      </c>
      <c r="V113" s="28">
        <f>M113/L113*12</f>
        <v>36005.48714285715</v>
      </c>
      <c r="W113" s="6">
        <v>0.40699999999999997</v>
      </c>
      <c r="X113" s="5">
        <f t="shared" si="69"/>
        <v>14654.233267142859</v>
      </c>
      <c r="Y113" s="5">
        <f>M113/L113*11</f>
        <v>33005.029880952381</v>
      </c>
      <c r="Z113" s="5">
        <f t="shared" si="71"/>
        <v>13433.047161547618</v>
      </c>
      <c r="AA113" s="5">
        <v>0</v>
      </c>
      <c r="AB113" s="5">
        <f t="shared" si="70"/>
        <v>0</v>
      </c>
    </row>
    <row r="114" spans="2:28" ht="38.25" x14ac:dyDescent="0.25">
      <c r="B114" s="30" t="s">
        <v>113</v>
      </c>
      <c r="C114" s="39">
        <v>17273</v>
      </c>
      <c r="D114" s="30" t="s">
        <v>130</v>
      </c>
      <c r="E114" s="26" t="s">
        <v>27</v>
      </c>
      <c r="F114" s="32">
        <v>60</v>
      </c>
      <c r="G114" s="44">
        <v>60</v>
      </c>
      <c r="H114" s="35">
        <v>9595.2000000000007</v>
      </c>
      <c r="I114" s="35">
        <v>47976</v>
      </c>
      <c r="J114" s="35">
        <v>38380.800000000003</v>
      </c>
      <c r="K114" s="35">
        <v>9595.2000000000007</v>
      </c>
      <c r="L114" s="44">
        <v>60</v>
      </c>
      <c r="M114" s="35">
        <v>47976</v>
      </c>
      <c r="N114" s="5">
        <f t="shared" si="66"/>
        <v>799.6</v>
      </c>
      <c r="O114" s="5">
        <f t="shared" si="67"/>
        <v>9595.2000000000007</v>
      </c>
      <c r="P114" s="28">
        <v>9595.2000000000007</v>
      </c>
      <c r="Q114" s="6">
        <v>0.40699999999999997</v>
      </c>
      <c r="R114" s="5">
        <f t="shared" si="65"/>
        <v>3905.2464</v>
      </c>
      <c r="S114" s="35">
        <v>9595.2000000000007</v>
      </c>
      <c r="T114" s="6">
        <v>0.40699999999999997</v>
      </c>
      <c r="U114" s="36">
        <f t="shared" si="68"/>
        <v>3905.2464</v>
      </c>
      <c r="V114" s="28">
        <v>0</v>
      </c>
      <c r="W114" s="6">
        <v>0.40699999999999997</v>
      </c>
      <c r="X114" s="5">
        <f t="shared" si="69"/>
        <v>0</v>
      </c>
      <c r="Y114" s="5">
        <v>0</v>
      </c>
      <c r="Z114" s="5">
        <f t="shared" si="71"/>
        <v>0</v>
      </c>
      <c r="AA114" s="5">
        <v>0</v>
      </c>
      <c r="AB114" s="5">
        <f t="shared" si="70"/>
        <v>0</v>
      </c>
    </row>
    <row r="115" spans="2:28" ht="25.5" x14ac:dyDescent="0.25">
      <c r="B115" s="30" t="s">
        <v>118</v>
      </c>
      <c r="C115" s="39">
        <v>18171</v>
      </c>
      <c r="D115" s="30" t="s">
        <v>131</v>
      </c>
      <c r="E115" s="26" t="s">
        <v>27</v>
      </c>
      <c r="F115" s="32">
        <v>60</v>
      </c>
      <c r="G115" s="49">
        <v>60</v>
      </c>
      <c r="H115" s="35">
        <v>3973.13</v>
      </c>
      <c r="I115" s="35">
        <v>238387.64</v>
      </c>
      <c r="J115" s="35">
        <v>3973.13</v>
      </c>
      <c r="K115" s="26">
        <v>234414.51</v>
      </c>
      <c r="L115" s="49">
        <v>60</v>
      </c>
      <c r="M115" s="35">
        <v>238387.64</v>
      </c>
      <c r="N115" s="5">
        <f t="shared" si="66"/>
        <v>3973.1273333333334</v>
      </c>
      <c r="O115" s="5">
        <f t="shared" si="67"/>
        <v>47677.527999999998</v>
      </c>
      <c r="P115" s="28">
        <v>3973.13</v>
      </c>
      <c r="Q115" s="6">
        <v>0.40699999999999997</v>
      </c>
      <c r="R115" s="5">
        <f t="shared" si="65"/>
        <v>1617.0639099999999</v>
      </c>
      <c r="S115" s="34">
        <f>M115/G115*12</f>
        <v>47677.527999999998</v>
      </c>
      <c r="T115" s="6">
        <v>0.40699999999999997</v>
      </c>
      <c r="U115" s="36">
        <f t="shared" si="68"/>
        <v>19404.753895999998</v>
      </c>
      <c r="V115" s="28">
        <f>M115/L115*12</f>
        <v>47677.527999999998</v>
      </c>
      <c r="W115" s="6">
        <v>0.40699999999999997</v>
      </c>
      <c r="X115" s="5">
        <f t="shared" si="69"/>
        <v>19404.753895999998</v>
      </c>
      <c r="Y115" s="5">
        <f t="shared" si="73"/>
        <v>47677.527999999998</v>
      </c>
      <c r="Z115" s="5">
        <f t="shared" si="71"/>
        <v>19404.753895999998</v>
      </c>
      <c r="AA115" s="5">
        <f t="shared" ref="AA115" si="74">M115/L115*12</f>
        <v>47677.527999999998</v>
      </c>
      <c r="AB115" s="5">
        <f t="shared" si="70"/>
        <v>19404.753895999998</v>
      </c>
    </row>
    <row r="116" spans="2:28" x14ac:dyDescent="0.25">
      <c r="B116" s="53" t="s">
        <v>75</v>
      </c>
      <c r="C116" s="53"/>
      <c r="D116" s="53"/>
      <c r="E116" s="53"/>
      <c r="F116" s="53"/>
      <c r="G116" s="53"/>
      <c r="H116" s="23">
        <f>SUM(H93:H115)</f>
        <v>2783051.6700000004</v>
      </c>
      <c r="I116" s="23">
        <f t="shared" ref="I116:U116" si="75">SUM(I93:I115)</f>
        <v>49058336.00999999</v>
      </c>
      <c r="J116" s="23">
        <f t="shared" si="75"/>
        <v>15547150.26</v>
      </c>
      <c r="K116" s="23">
        <f t="shared" si="75"/>
        <v>33511185.75</v>
      </c>
      <c r="L116" s="48"/>
      <c r="M116" s="23">
        <f t="shared" si="75"/>
        <v>49058336.00999999</v>
      </c>
      <c r="N116" s="23">
        <f t="shared" si="75"/>
        <v>160088.64396031751</v>
      </c>
      <c r="O116" s="23">
        <f t="shared" si="75"/>
        <v>1921063.7275238093</v>
      </c>
      <c r="P116" s="23">
        <f t="shared" si="75"/>
        <v>2783051.6700000004</v>
      </c>
      <c r="Q116" s="23"/>
      <c r="R116" s="23">
        <f t="shared" si="75"/>
        <v>1132702.0296900002</v>
      </c>
      <c r="S116" s="23">
        <f t="shared" si="75"/>
        <v>1839152.2158333336</v>
      </c>
      <c r="T116" s="23"/>
      <c r="U116" s="23">
        <f t="shared" si="75"/>
        <v>748534.95184416673</v>
      </c>
      <c r="V116" s="37">
        <f>SUM(V93:V115)</f>
        <v>1751623.2834761906</v>
      </c>
      <c r="W116" s="7"/>
      <c r="X116" s="14">
        <f>SUM(X93:X115)</f>
        <v>712910.67637480958</v>
      </c>
      <c r="Y116" s="14">
        <f>SUM(Y93:Y115)</f>
        <v>1663233.0295476189</v>
      </c>
      <c r="Z116" s="14">
        <f>SUM(Z93:Z115)</f>
        <v>676935.84302588087</v>
      </c>
      <c r="AA116" s="14">
        <f t="shared" ref="AA116:AB116" si="76">SUM(AA93:AA115)</f>
        <v>1630227.9996666666</v>
      </c>
      <c r="AB116" s="14">
        <f t="shared" si="76"/>
        <v>663502.79586433328</v>
      </c>
    </row>
    <row r="117" spans="2:28" x14ac:dyDescent="0.25">
      <c r="V117" s="1"/>
      <c r="W117" s="12"/>
    </row>
    <row r="118" spans="2:28" x14ac:dyDescent="0.25">
      <c r="V118" s="1"/>
      <c r="W118" s="12"/>
    </row>
    <row r="119" spans="2:28" x14ac:dyDescent="0.25">
      <c r="H119" s="12"/>
    </row>
    <row r="120" spans="2:28" ht="28.5" customHeight="1" x14ac:dyDescent="0.25">
      <c r="H120" s="13"/>
      <c r="Q120" s="40" t="s">
        <v>146</v>
      </c>
      <c r="R120" s="38">
        <f>R116+R89+R71</f>
        <v>3785640.2266633329</v>
      </c>
      <c r="T120" s="40" t="s">
        <v>147</v>
      </c>
      <c r="U120" s="38">
        <f>U116+U89+U71</f>
        <v>4142166.6664321665</v>
      </c>
      <c r="W120" s="40" t="s">
        <v>148</v>
      </c>
      <c r="X120" s="38">
        <f>X116+X89+X71</f>
        <v>4952818.64700781</v>
      </c>
      <c r="Y120" s="40" t="s">
        <v>149</v>
      </c>
      <c r="Z120" s="38">
        <f>Z116+Z89+Z71</f>
        <v>5992905.3850903092</v>
      </c>
      <c r="AA120" s="40" t="s">
        <v>150</v>
      </c>
      <c r="AB120" s="38">
        <f>AB116+AB89+AB71</f>
        <v>7148549.5322866198</v>
      </c>
    </row>
    <row r="122" spans="2:28" x14ac:dyDescent="0.25">
      <c r="G122" s="50" t="s">
        <v>157</v>
      </c>
      <c r="K122" s="1" t="s">
        <v>158</v>
      </c>
      <c r="U122" s="13"/>
    </row>
    <row r="123" spans="2:28" x14ac:dyDescent="0.25">
      <c r="R123" s="2"/>
      <c r="S123" s="2"/>
      <c r="T123" s="2"/>
      <c r="U123" s="2"/>
    </row>
  </sheetData>
  <mergeCells count="4">
    <mergeCell ref="B1:R1"/>
    <mergeCell ref="B71:G71"/>
    <mergeCell ref="B89:G89"/>
    <mergeCell ref="B116:G116"/>
  </mergeCells>
  <phoneticPr fontId="4" type="noConversion"/>
  <pageMargins left="0.31496062992125984" right="0.31496062992125984" top="0.35433070866141736" bottom="0.35433070866141736" header="0.31496062992125984" footer="0.31496062992125984"/>
  <pageSetup paperSize="8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Куликова Оксана Станиславовна</dc:creator>
  <cp:lastModifiedBy>Локтева Любовь Александровна</cp:lastModifiedBy>
  <cp:lastPrinted>2024-04-05T04:11:02Z</cp:lastPrinted>
  <dcterms:created xsi:type="dcterms:W3CDTF">2015-06-05T18:19:34Z</dcterms:created>
  <dcterms:modified xsi:type="dcterms:W3CDTF">2024-04-05T04:12:49Z</dcterms:modified>
</cp:coreProperties>
</file>