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eagle\PEO\Тарифы 2026\Планирование тарифов\!СН 2026\Раздел 2.3 Расчет НВВ на 2026 год\1. Амортизация\"/>
    </mc:Choice>
  </mc:AlternateContent>
  <xr:revisionPtr revIDLastSave="0" documentId="13_ncr:1_{69A1F204-5058-4E9A-BC0C-85C3D486F4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Лист1!$D$1:$D$105</definedName>
    <definedName name="_xlnm.Print_Area" localSheetId="0">Лист1!$A$1:$AR$104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" l="1"/>
  <c r="O85" i="1"/>
  <c r="T109" i="1"/>
  <c r="Z78" i="1"/>
  <c r="T78" i="1"/>
  <c r="H56" i="1"/>
  <c r="J56" i="1" s="1"/>
  <c r="K56" i="1"/>
  <c r="L56" i="1"/>
  <c r="O56" i="1"/>
  <c r="R56" i="1"/>
  <c r="S56" i="1" s="1"/>
  <c r="X56" i="1"/>
  <c r="AD56" i="1"/>
  <c r="AJ56" i="1"/>
  <c r="AP56" i="1"/>
  <c r="H57" i="1"/>
  <c r="J57" i="1"/>
  <c r="K57" i="1"/>
  <c r="L57" i="1"/>
  <c r="M57" i="1" s="1"/>
  <c r="O57" i="1"/>
  <c r="P57" i="1" s="1"/>
  <c r="R57" i="1"/>
  <c r="S57" i="1"/>
  <c r="X57" i="1"/>
  <c r="AD57" i="1"/>
  <c r="AJ57" i="1"/>
  <c r="AP57" i="1"/>
  <c r="H58" i="1"/>
  <c r="O58" i="1" s="1"/>
  <c r="J58" i="1"/>
  <c r="K58" i="1"/>
  <c r="L58" i="1"/>
  <c r="M58" i="1"/>
  <c r="N58" i="1"/>
  <c r="R58" i="1"/>
  <c r="X58" i="1"/>
  <c r="AD58" i="1"/>
  <c r="AJ58" i="1"/>
  <c r="AP58" i="1"/>
  <c r="H59" i="1"/>
  <c r="J59" i="1" s="1"/>
  <c r="K59" i="1"/>
  <c r="L59" i="1"/>
  <c r="M59" i="1"/>
  <c r="N59" i="1" s="1"/>
  <c r="Q59" i="1"/>
  <c r="T59" i="1" s="1"/>
  <c r="R59" i="1"/>
  <c r="X59" i="1"/>
  <c r="AD59" i="1"/>
  <c r="AJ59" i="1"/>
  <c r="AP59" i="1"/>
  <c r="AB76" i="1"/>
  <c r="S58" i="1" l="1"/>
  <c r="P58" i="1"/>
  <c r="Q58" i="1"/>
  <c r="T58" i="1" s="1"/>
  <c r="U57" i="1"/>
  <c r="V57" i="1" s="1"/>
  <c r="N57" i="1"/>
  <c r="Q57" i="1"/>
  <c r="T57" i="1" s="1"/>
  <c r="O59" i="1"/>
  <c r="P56" i="1"/>
  <c r="M56" i="1"/>
  <c r="N56" i="1" s="1"/>
  <c r="Q56" i="1" s="1"/>
  <c r="T56" i="1" s="1"/>
  <c r="AA57" i="1" l="1"/>
  <c r="AB57" i="1"/>
  <c r="U56" i="1"/>
  <c r="W57" i="1"/>
  <c r="Z57" i="1" s="1"/>
  <c r="Y57" i="1"/>
  <c r="U58" i="1"/>
  <c r="V58" i="1" s="1"/>
  <c r="S59" i="1"/>
  <c r="P59" i="1"/>
  <c r="AA58" i="1" l="1"/>
  <c r="AB58" i="1"/>
  <c r="W56" i="1"/>
  <c r="Z56" i="1" s="1"/>
  <c r="Y56" i="1"/>
  <c r="V56" i="1"/>
  <c r="U59" i="1"/>
  <c r="V59" i="1" s="1"/>
  <c r="W58" i="1"/>
  <c r="Z58" i="1" s="1"/>
  <c r="Y58" i="1"/>
  <c r="AG57" i="1"/>
  <c r="AE57" i="1"/>
  <c r="AC57" i="1"/>
  <c r="AF57" i="1" s="1"/>
  <c r="AA59" i="1" l="1"/>
  <c r="AB59" i="1" s="1"/>
  <c r="W59" i="1"/>
  <c r="Z59" i="1" s="1"/>
  <c r="Y59" i="1"/>
  <c r="AA56" i="1"/>
  <c r="AI57" i="1"/>
  <c r="AL57" i="1" s="1"/>
  <c r="AK57" i="1"/>
  <c r="AG58" i="1"/>
  <c r="AH58" i="1" s="1"/>
  <c r="AH57" i="1"/>
  <c r="AE58" i="1"/>
  <c r="AC58" i="1"/>
  <c r="AF58" i="1" s="1"/>
  <c r="AM58" i="1" l="1"/>
  <c r="AN58" i="1"/>
  <c r="AG59" i="1"/>
  <c r="AC56" i="1"/>
  <c r="AF56" i="1" s="1"/>
  <c r="AE56" i="1"/>
  <c r="AB56" i="1"/>
  <c r="AI58" i="1"/>
  <c r="AL58" i="1" s="1"/>
  <c r="AK58" i="1"/>
  <c r="AT58" i="1"/>
  <c r="AM57" i="1"/>
  <c r="AE59" i="1"/>
  <c r="AC59" i="1"/>
  <c r="AF59" i="1" s="1"/>
  <c r="AQ57" i="1" l="1"/>
  <c r="AO57" i="1"/>
  <c r="AR57" i="1" s="1"/>
  <c r="AT57" i="1"/>
  <c r="AG56" i="1"/>
  <c r="AH56" i="1" s="1"/>
  <c r="AI59" i="1"/>
  <c r="AL59" i="1" s="1"/>
  <c r="AK59" i="1"/>
  <c r="AH59" i="1"/>
  <c r="AN57" i="1"/>
  <c r="AQ58" i="1"/>
  <c r="AO58" i="1"/>
  <c r="AR58" i="1" s="1"/>
  <c r="AM56" i="1" l="1"/>
  <c r="AM59" i="1"/>
  <c r="AI56" i="1"/>
  <c r="AL56" i="1" s="1"/>
  <c r="AK56" i="1"/>
  <c r="AT56" i="1"/>
  <c r="AQ59" i="1" l="1"/>
  <c r="AO59" i="1"/>
  <c r="AR59" i="1" s="1"/>
  <c r="AT59" i="1"/>
  <c r="AO56" i="1"/>
  <c r="AR56" i="1" s="1"/>
  <c r="AQ56" i="1"/>
  <c r="AN59" i="1"/>
  <c r="AN56" i="1"/>
  <c r="AP71" i="1" l="1"/>
  <c r="AP70" i="1"/>
  <c r="AP69" i="1"/>
  <c r="AP68" i="1"/>
  <c r="AP67" i="1"/>
  <c r="AP66" i="1"/>
  <c r="AP65" i="1"/>
  <c r="AP64" i="1"/>
  <c r="AP63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  <c r="AJ71" i="1"/>
  <c r="AJ70" i="1"/>
  <c r="AJ69" i="1"/>
  <c r="AJ68" i="1"/>
  <c r="AJ67" i="1"/>
  <c r="AJ66" i="1"/>
  <c r="AJ65" i="1"/>
  <c r="AJ64" i="1"/>
  <c r="AJ63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D71" i="1"/>
  <c r="AD70" i="1"/>
  <c r="AD69" i="1"/>
  <c r="AD68" i="1"/>
  <c r="AD67" i="1"/>
  <c r="AD66" i="1"/>
  <c r="AD65" i="1"/>
  <c r="AD64" i="1"/>
  <c r="AD63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X71" i="1"/>
  <c r="X70" i="1"/>
  <c r="X69" i="1"/>
  <c r="X68" i="1"/>
  <c r="X67" i="1"/>
  <c r="X66" i="1"/>
  <c r="X65" i="1"/>
  <c r="X64" i="1"/>
  <c r="X63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AP97" i="1"/>
  <c r="AP96" i="1"/>
  <c r="AP95" i="1"/>
  <c r="AP94" i="1"/>
  <c r="AP93" i="1"/>
  <c r="AP92" i="1"/>
  <c r="AP91" i="1"/>
  <c r="AP90" i="1"/>
  <c r="AP89" i="1"/>
  <c r="AP88" i="1"/>
  <c r="AP87" i="1"/>
  <c r="AP86" i="1"/>
  <c r="AP85" i="1"/>
  <c r="AP84" i="1"/>
  <c r="AP83" i="1"/>
  <c r="AP82" i="1"/>
  <c r="AP81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R5" i="1"/>
  <c r="R6" i="1"/>
  <c r="R7" i="1"/>
  <c r="R8" i="1"/>
  <c r="R9" i="1"/>
  <c r="R10" i="1"/>
  <c r="R11" i="1"/>
  <c r="R12" i="1"/>
  <c r="R13" i="1"/>
  <c r="R14" i="1"/>
  <c r="R15" i="1"/>
  <c r="R16" i="1"/>
  <c r="S16" i="1" s="1"/>
  <c r="R17" i="1"/>
  <c r="R18" i="1"/>
  <c r="R19" i="1"/>
  <c r="R20" i="1"/>
  <c r="R21" i="1"/>
  <c r="R22" i="1"/>
  <c r="R23" i="1"/>
  <c r="R24" i="1"/>
  <c r="R25" i="1"/>
  <c r="R26" i="1"/>
  <c r="R27" i="1"/>
  <c r="R28" i="1"/>
  <c r="S28" i="1" s="1"/>
  <c r="R29" i="1"/>
  <c r="R30" i="1"/>
  <c r="R31" i="1"/>
  <c r="R32" i="1"/>
  <c r="R33" i="1"/>
  <c r="R34" i="1"/>
  <c r="R35" i="1"/>
  <c r="R36" i="1"/>
  <c r="R37" i="1"/>
  <c r="R38" i="1"/>
  <c r="R39" i="1"/>
  <c r="R40" i="1"/>
  <c r="S40" i="1" s="1"/>
  <c r="R41" i="1"/>
  <c r="R42" i="1"/>
  <c r="R43" i="1"/>
  <c r="R44" i="1"/>
  <c r="R45" i="1"/>
  <c r="R46" i="1"/>
  <c r="R47" i="1"/>
  <c r="R48" i="1"/>
  <c r="R49" i="1"/>
  <c r="R50" i="1"/>
  <c r="R51" i="1"/>
  <c r="R52" i="1"/>
  <c r="S52" i="1" s="1"/>
  <c r="R53" i="1"/>
  <c r="R54" i="1"/>
  <c r="R55" i="1"/>
  <c r="J60" i="1"/>
  <c r="I6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63" i="1"/>
  <c r="R64" i="1"/>
  <c r="R65" i="1"/>
  <c r="R66" i="1"/>
  <c r="R67" i="1"/>
  <c r="R68" i="1"/>
  <c r="R69" i="1"/>
  <c r="R70" i="1"/>
  <c r="R71" i="1"/>
  <c r="O71" i="1"/>
  <c r="U85" i="1"/>
  <c r="AA85" i="1" s="1"/>
  <c r="AG85" i="1" s="1"/>
  <c r="AM85" i="1" s="1"/>
  <c r="AT61" i="1"/>
  <c r="AT62" i="1"/>
  <c r="AT78" i="1"/>
  <c r="AT79" i="1"/>
  <c r="AT80" i="1"/>
  <c r="AG76" i="1"/>
  <c r="AK76" i="1" s="1"/>
  <c r="V76" i="1"/>
  <c r="AH76" i="1" s="1"/>
  <c r="AM76" i="1" s="1"/>
  <c r="AQ76" i="1" s="1"/>
  <c r="S75" i="1"/>
  <c r="S76" i="1"/>
  <c r="S6" i="1"/>
  <c r="S7" i="1"/>
  <c r="S8" i="1"/>
  <c r="S9" i="1"/>
  <c r="S10" i="1"/>
  <c r="S11" i="1"/>
  <c r="S12" i="1"/>
  <c r="S13" i="1"/>
  <c r="S14" i="1"/>
  <c r="S15" i="1"/>
  <c r="S17" i="1"/>
  <c r="S18" i="1"/>
  <c r="S19" i="1"/>
  <c r="S20" i="1"/>
  <c r="S22" i="1"/>
  <c r="S23" i="1"/>
  <c r="S24" i="1"/>
  <c r="S25" i="1"/>
  <c r="S26" i="1"/>
  <c r="S27" i="1"/>
  <c r="S29" i="1"/>
  <c r="S30" i="1"/>
  <c r="S31" i="1"/>
  <c r="S32" i="1"/>
  <c r="S33" i="1"/>
  <c r="S34" i="1"/>
  <c r="S35" i="1"/>
  <c r="S36" i="1"/>
  <c r="S37" i="1"/>
  <c r="S38" i="1"/>
  <c r="S39" i="1"/>
  <c r="S41" i="1"/>
  <c r="S42" i="1"/>
  <c r="S43" i="1"/>
  <c r="S44" i="1"/>
  <c r="S45" i="1"/>
  <c r="S46" i="1"/>
  <c r="S47" i="1"/>
  <c r="S48" i="1"/>
  <c r="S49" i="1"/>
  <c r="S50" i="1"/>
  <c r="S51" i="1"/>
  <c r="S53" i="1"/>
  <c r="S54" i="1"/>
  <c r="S55" i="1"/>
  <c r="U76" i="1"/>
  <c r="I77" i="1"/>
  <c r="J77" i="1"/>
  <c r="P77" i="1"/>
  <c r="H77" i="1"/>
  <c r="O60" i="1" l="1"/>
  <c r="H60" i="1"/>
  <c r="S71" i="1"/>
  <c r="AA76" i="1"/>
  <c r="AN76" i="1"/>
  <c r="K76" i="1"/>
  <c r="P60" i="1" l="1"/>
  <c r="AT76" i="1"/>
  <c r="M76" i="1"/>
  <c r="N76" i="1" s="1"/>
  <c r="AI76" i="1" l="1"/>
  <c r="AL76" i="1" s="1"/>
  <c r="AO76" i="1"/>
  <c r="AR76" i="1" s="1"/>
  <c r="AC76" i="1"/>
  <c r="AF76" i="1" s="1"/>
  <c r="Q76" i="1"/>
  <c r="T76" i="1" s="1"/>
  <c r="W76" i="1"/>
  <c r="Z76" i="1" s="1"/>
  <c r="AE76" i="1"/>
  <c r="H98" i="1" l="1"/>
  <c r="O81" i="1"/>
  <c r="L81" i="1"/>
  <c r="K82" i="1"/>
  <c r="L82" i="1"/>
  <c r="O82" i="1"/>
  <c r="K83" i="1"/>
  <c r="L83" i="1"/>
  <c r="O83" i="1"/>
  <c r="K84" i="1"/>
  <c r="L84" i="1"/>
  <c r="O84" i="1"/>
  <c r="K85" i="1"/>
  <c r="L85" i="1"/>
  <c r="K86" i="1"/>
  <c r="L86" i="1"/>
  <c r="O86" i="1"/>
  <c r="K87" i="1"/>
  <c r="L87" i="1"/>
  <c r="O87" i="1"/>
  <c r="K88" i="1"/>
  <c r="L88" i="1"/>
  <c r="O88" i="1"/>
  <c r="K89" i="1"/>
  <c r="L89" i="1"/>
  <c r="O89" i="1"/>
  <c r="K90" i="1"/>
  <c r="L90" i="1"/>
  <c r="O90" i="1"/>
  <c r="K91" i="1"/>
  <c r="L91" i="1"/>
  <c r="O91" i="1"/>
  <c r="K92" i="1"/>
  <c r="L92" i="1"/>
  <c r="O92" i="1"/>
  <c r="K93" i="1"/>
  <c r="L93" i="1"/>
  <c r="O93" i="1"/>
  <c r="K94" i="1"/>
  <c r="L94" i="1"/>
  <c r="O94" i="1"/>
  <c r="K95" i="1"/>
  <c r="L95" i="1"/>
  <c r="O95" i="1"/>
  <c r="K96" i="1"/>
  <c r="L96" i="1"/>
  <c r="O96" i="1"/>
  <c r="K97" i="1"/>
  <c r="L97" i="1"/>
  <c r="O97" i="1"/>
  <c r="K81" i="1"/>
  <c r="K74" i="1"/>
  <c r="L74" i="1"/>
  <c r="O74" i="1"/>
  <c r="K75" i="1"/>
  <c r="L75" i="1"/>
  <c r="K72" i="1"/>
  <c r="L72" i="1"/>
  <c r="O72" i="1"/>
  <c r="K63" i="1"/>
  <c r="L63" i="1"/>
  <c r="O63" i="1"/>
  <c r="K64" i="1"/>
  <c r="L64" i="1"/>
  <c r="O64" i="1"/>
  <c r="K65" i="1"/>
  <c r="L65" i="1"/>
  <c r="O65" i="1"/>
  <c r="K66" i="1"/>
  <c r="L66" i="1"/>
  <c r="O66" i="1"/>
  <c r="K67" i="1"/>
  <c r="L67" i="1"/>
  <c r="O67" i="1"/>
  <c r="K68" i="1"/>
  <c r="L68" i="1"/>
  <c r="O68" i="1"/>
  <c r="K69" i="1"/>
  <c r="L69" i="1"/>
  <c r="O69" i="1"/>
  <c r="K70" i="1"/>
  <c r="L70" i="1"/>
  <c r="O70" i="1"/>
  <c r="K71" i="1"/>
  <c r="L71" i="1"/>
  <c r="O73" i="1"/>
  <c r="L73" i="1"/>
  <c r="K73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S69" i="1" l="1"/>
  <c r="S65" i="1"/>
  <c r="S95" i="1"/>
  <c r="S91" i="1"/>
  <c r="S87" i="1"/>
  <c r="S83" i="1"/>
  <c r="S74" i="1"/>
  <c r="S68" i="1"/>
  <c r="S64" i="1"/>
  <c r="S94" i="1"/>
  <c r="S90" i="1"/>
  <c r="S86" i="1"/>
  <c r="S82" i="1"/>
  <c r="S73" i="1"/>
  <c r="S67" i="1"/>
  <c r="S63" i="1"/>
  <c r="S97" i="1"/>
  <c r="S93" i="1"/>
  <c r="S89" i="1"/>
  <c r="S81" i="1"/>
  <c r="S70" i="1"/>
  <c r="S66" i="1"/>
  <c r="S72" i="1"/>
  <c r="S96" i="1"/>
  <c r="S92" i="1"/>
  <c r="S88" i="1"/>
  <c r="S84" i="1"/>
  <c r="L77" i="1"/>
  <c r="U36" i="1"/>
  <c r="U24" i="1"/>
  <c r="U12" i="1"/>
  <c r="U96" i="1"/>
  <c r="U92" i="1"/>
  <c r="U88" i="1"/>
  <c r="U84" i="1"/>
  <c r="Y84" i="1" s="1"/>
  <c r="U48" i="1"/>
  <c r="U65" i="1"/>
  <c r="U87" i="1"/>
  <c r="U40" i="1"/>
  <c r="U16" i="1"/>
  <c r="U28" i="1"/>
  <c r="U15" i="1"/>
  <c r="U86" i="1"/>
  <c r="U44" i="1"/>
  <c r="U32" i="1"/>
  <c r="U20" i="1"/>
  <c r="U14" i="1"/>
  <c r="Y14" i="1" s="1"/>
  <c r="U8" i="1"/>
  <c r="U81" i="1"/>
  <c r="U38" i="1"/>
  <c r="U93" i="1"/>
  <c r="U37" i="1"/>
  <c r="U13" i="1"/>
  <c r="M53" i="1"/>
  <c r="U53" i="1"/>
  <c r="M51" i="1"/>
  <c r="U51" i="1"/>
  <c r="M45" i="1"/>
  <c r="N45" i="1" s="1"/>
  <c r="Q45" i="1" s="1"/>
  <c r="T45" i="1" s="1"/>
  <c r="U45" i="1"/>
  <c r="M73" i="1"/>
  <c r="U73" i="1"/>
  <c r="M68" i="1"/>
  <c r="U68" i="1"/>
  <c r="M64" i="1"/>
  <c r="U64" i="1"/>
  <c r="M31" i="1"/>
  <c r="U31" i="1"/>
  <c r="M26" i="1"/>
  <c r="U26" i="1"/>
  <c r="M21" i="1"/>
  <c r="N21" i="1" s="1"/>
  <c r="Q21" i="1" s="1"/>
  <c r="T21" i="1" s="1"/>
  <c r="U21" i="1"/>
  <c r="M7" i="1"/>
  <c r="U7" i="1"/>
  <c r="M95" i="1"/>
  <c r="N95" i="1" s="1"/>
  <c r="Q95" i="1" s="1"/>
  <c r="T95" i="1" s="1"/>
  <c r="U95" i="1"/>
  <c r="M91" i="1"/>
  <c r="U91" i="1"/>
  <c r="M49" i="1"/>
  <c r="U49" i="1"/>
  <c r="M35" i="1"/>
  <c r="U35" i="1"/>
  <c r="M30" i="1"/>
  <c r="N30" i="1" s="1"/>
  <c r="Q30" i="1" s="1"/>
  <c r="T30" i="1" s="1"/>
  <c r="U30" i="1"/>
  <c r="M25" i="1"/>
  <c r="U25" i="1"/>
  <c r="M6" i="1"/>
  <c r="N6" i="1" s="1"/>
  <c r="Q6" i="1" s="1"/>
  <c r="T6" i="1" s="1"/>
  <c r="U6" i="1"/>
  <c r="M71" i="1"/>
  <c r="U71" i="1"/>
  <c r="M67" i="1"/>
  <c r="U67" i="1"/>
  <c r="M63" i="1"/>
  <c r="U63" i="1"/>
  <c r="M83" i="1"/>
  <c r="U83" i="1"/>
  <c r="M39" i="1"/>
  <c r="N39" i="1" s="1"/>
  <c r="Q39" i="1" s="1"/>
  <c r="T39" i="1" s="1"/>
  <c r="U39" i="1"/>
  <c r="M11" i="1"/>
  <c r="U11" i="1"/>
  <c r="M94" i="1"/>
  <c r="U94" i="1"/>
  <c r="M90" i="1"/>
  <c r="U90" i="1"/>
  <c r="M52" i="1"/>
  <c r="U52" i="1"/>
  <c r="M43" i="1"/>
  <c r="N43" i="1" s="1"/>
  <c r="Q43" i="1" s="1"/>
  <c r="T43" i="1" s="1"/>
  <c r="U43" i="1"/>
  <c r="M34" i="1"/>
  <c r="N34" i="1" s="1"/>
  <c r="Q34" i="1" s="1"/>
  <c r="T34" i="1" s="1"/>
  <c r="U34" i="1"/>
  <c r="M29" i="1"/>
  <c r="N29" i="1" s="1"/>
  <c r="Q29" i="1" s="1"/>
  <c r="T29" i="1" s="1"/>
  <c r="U29" i="1"/>
  <c r="M19" i="1"/>
  <c r="U19" i="1"/>
  <c r="M70" i="1"/>
  <c r="U70" i="1"/>
  <c r="M66" i="1"/>
  <c r="U66" i="1"/>
  <c r="M72" i="1"/>
  <c r="U72" i="1"/>
  <c r="M97" i="1"/>
  <c r="U97" i="1"/>
  <c r="M82" i="1"/>
  <c r="U82" i="1"/>
  <c r="M10" i="1"/>
  <c r="U10" i="1"/>
  <c r="M42" i="1"/>
  <c r="U42" i="1"/>
  <c r="M33" i="1"/>
  <c r="U33" i="1"/>
  <c r="M18" i="1"/>
  <c r="U18" i="1"/>
  <c r="U75" i="1"/>
  <c r="M89" i="1"/>
  <c r="U89" i="1"/>
  <c r="M85" i="1"/>
  <c r="M47" i="1"/>
  <c r="N47" i="1" s="1"/>
  <c r="Q47" i="1" s="1"/>
  <c r="T47" i="1" s="1"/>
  <c r="U47" i="1"/>
  <c r="M55" i="1"/>
  <c r="N55" i="1" s="1"/>
  <c r="Q55" i="1" s="1"/>
  <c r="T55" i="1" s="1"/>
  <c r="U55" i="1"/>
  <c r="M23" i="1"/>
  <c r="N23" i="1" s="1"/>
  <c r="Q23" i="1" s="1"/>
  <c r="T23" i="1" s="1"/>
  <c r="U23" i="1"/>
  <c r="M9" i="1"/>
  <c r="U9" i="1"/>
  <c r="U69" i="1"/>
  <c r="M50" i="1"/>
  <c r="U50" i="1"/>
  <c r="M41" i="1"/>
  <c r="N41" i="1" s="1"/>
  <c r="Q41" i="1" s="1"/>
  <c r="T41" i="1" s="1"/>
  <c r="U41" i="1"/>
  <c r="M27" i="1"/>
  <c r="U27" i="1"/>
  <c r="M46" i="1"/>
  <c r="N46" i="1" s="1"/>
  <c r="Q46" i="1" s="1"/>
  <c r="T46" i="1" s="1"/>
  <c r="U46" i="1"/>
  <c r="M54" i="1"/>
  <c r="N54" i="1" s="1"/>
  <c r="Q54" i="1" s="1"/>
  <c r="T54" i="1" s="1"/>
  <c r="U54" i="1"/>
  <c r="M22" i="1"/>
  <c r="N22" i="1" s="1"/>
  <c r="Q22" i="1" s="1"/>
  <c r="T22" i="1" s="1"/>
  <c r="U22" i="1"/>
  <c r="M17" i="1"/>
  <c r="U17" i="1"/>
  <c r="M74" i="1"/>
  <c r="U74" i="1"/>
  <c r="M48" i="1"/>
  <c r="N48" i="1" s="1"/>
  <c r="Q48" i="1" s="1"/>
  <c r="T48" i="1" s="1"/>
  <c r="O77" i="1"/>
  <c r="M14" i="1"/>
  <c r="N14" i="1" s="1"/>
  <c r="Q14" i="1" s="1"/>
  <c r="T14" i="1" s="1"/>
  <c r="Y38" i="1"/>
  <c r="M38" i="1"/>
  <c r="N38" i="1" s="1"/>
  <c r="Q38" i="1" s="1"/>
  <c r="T38" i="1" s="1"/>
  <c r="Y87" i="1"/>
  <c r="M87" i="1"/>
  <c r="N87" i="1" s="1"/>
  <c r="Q87" i="1" s="1"/>
  <c r="T87" i="1" s="1"/>
  <c r="M13" i="1"/>
  <c r="M86" i="1"/>
  <c r="N86" i="1" s="1"/>
  <c r="Q86" i="1" s="1"/>
  <c r="T86" i="1" s="1"/>
  <c r="Y37" i="1"/>
  <c r="M37" i="1"/>
  <c r="N37" i="1" s="1"/>
  <c r="Q37" i="1" s="1"/>
  <c r="T37" i="1" s="1"/>
  <c r="M44" i="1"/>
  <c r="M40" i="1"/>
  <c r="N40" i="1" s="1"/>
  <c r="Q40" i="1" s="1"/>
  <c r="T40" i="1" s="1"/>
  <c r="Y36" i="1"/>
  <c r="M36" i="1"/>
  <c r="N36" i="1" s="1"/>
  <c r="Q36" i="1" s="1"/>
  <c r="T36" i="1" s="1"/>
  <c r="M32" i="1"/>
  <c r="N32" i="1" s="1"/>
  <c r="Q32" i="1" s="1"/>
  <c r="T32" i="1" s="1"/>
  <c r="M28" i="1"/>
  <c r="N28" i="1" s="1"/>
  <c r="T28" i="1" s="1"/>
  <c r="M24" i="1"/>
  <c r="N24" i="1" s="1"/>
  <c r="Q24" i="1" s="1"/>
  <c r="T24" i="1" s="1"/>
  <c r="M20" i="1"/>
  <c r="N20" i="1" s="1"/>
  <c r="Q20" i="1" s="1"/>
  <c r="T20" i="1" s="1"/>
  <c r="M16" i="1"/>
  <c r="N16" i="1" s="1"/>
  <c r="Q16" i="1" s="1"/>
  <c r="T16" i="1" s="1"/>
  <c r="M12" i="1"/>
  <c r="M8" i="1"/>
  <c r="M69" i="1"/>
  <c r="M65" i="1"/>
  <c r="N65" i="1" s="1"/>
  <c r="Q65" i="1" s="1"/>
  <c r="T65" i="1" s="1"/>
  <c r="M75" i="1"/>
  <c r="N75" i="1" s="1"/>
  <c r="Q75" i="1" s="1"/>
  <c r="T75" i="1" s="1"/>
  <c r="M93" i="1"/>
  <c r="N93" i="1" s="1"/>
  <c r="Q93" i="1" s="1"/>
  <c r="T93" i="1" s="1"/>
  <c r="M81" i="1"/>
  <c r="N81" i="1" s="1"/>
  <c r="Q81" i="1" s="1"/>
  <c r="T81" i="1" s="1"/>
  <c r="Y96" i="1"/>
  <c r="M96" i="1"/>
  <c r="N96" i="1" s="1"/>
  <c r="Q96" i="1" s="1"/>
  <c r="T96" i="1" s="1"/>
  <c r="M15" i="1"/>
  <c r="N15" i="1" s="1"/>
  <c r="Q15" i="1" s="1"/>
  <c r="T15" i="1" s="1"/>
  <c r="M92" i="1"/>
  <c r="N92" i="1" s="1"/>
  <c r="Q92" i="1" s="1"/>
  <c r="T92" i="1" s="1"/>
  <c r="M88" i="1"/>
  <c r="N88" i="1" s="1"/>
  <c r="Q88" i="1" s="1"/>
  <c r="T88" i="1" s="1"/>
  <c r="M84" i="1"/>
  <c r="N84" i="1" s="1"/>
  <c r="Q84" i="1" s="1"/>
  <c r="T84" i="1" s="1"/>
  <c r="N94" i="1"/>
  <c r="Q94" i="1" s="1"/>
  <c r="T94" i="1" s="1"/>
  <c r="N97" i="1"/>
  <c r="Q97" i="1" s="1"/>
  <c r="T97" i="1" s="1"/>
  <c r="N83" i="1"/>
  <c r="Q83" i="1" s="1"/>
  <c r="T83" i="1" s="1"/>
  <c r="S5" i="1"/>
  <c r="S60" i="1" s="1"/>
  <c r="N63" i="1"/>
  <c r="Q63" i="1" s="1"/>
  <c r="T63" i="1" s="1"/>
  <c r="N90" i="1"/>
  <c r="Q90" i="1" s="1"/>
  <c r="T90" i="1" s="1"/>
  <c r="N82" i="1"/>
  <c r="Q82" i="1" s="1"/>
  <c r="T82" i="1" s="1"/>
  <c r="N85" i="1"/>
  <c r="Q85" i="1" s="1"/>
  <c r="T85" i="1" s="1"/>
  <c r="N91" i="1"/>
  <c r="Q91" i="1" s="1"/>
  <c r="T91" i="1" s="1"/>
  <c r="N89" i="1"/>
  <c r="Q89" i="1" s="1"/>
  <c r="T89" i="1" s="1"/>
  <c r="Y86" i="1"/>
  <c r="N72" i="1"/>
  <c r="Q72" i="1" s="1"/>
  <c r="T72" i="1" s="1"/>
  <c r="N74" i="1"/>
  <c r="Q74" i="1" s="1"/>
  <c r="T74" i="1" s="1"/>
  <c r="N71" i="1"/>
  <c r="Q71" i="1" s="1"/>
  <c r="T71" i="1" s="1"/>
  <c r="N53" i="1"/>
  <c r="Q53" i="1" s="1"/>
  <c r="T53" i="1" s="1"/>
  <c r="N49" i="1"/>
  <c r="Q49" i="1" s="1"/>
  <c r="T49" i="1" s="1"/>
  <c r="N73" i="1"/>
  <c r="Q73" i="1" s="1"/>
  <c r="T73" i="1" s="1"/>
  <c r="N64" i="1"/>
  <c r="Q64" i="1" s="1"/>
  <c r="T64" i="1" s="1"/>
  <c r="N19" i="1"/>
  <c r="Q19" i="1" s="1"/>
  <c r="T19" i="1" s="1"/>
  <c r="N51" i="1"/>
  <c r="Q51" i="1" s="1"/>
  <c r="T51" i="1" s="1"/>
  <c r="N42" i="1"/>
  <c r="Q42" i="1" s="1"/>
  <c r="T42" i="1" s="1"/>
  <c r="N31" i="1"/>
  <c r="Q31" i="1" s="1"/>
  <c r="T31" i="1" s="1"/>
  <c r="N27" i="1"/>
  <c r="Q27" i="1" s="1"/>
  <c r="T27" i="1" s="1"/>
  <c r="Y16" i="1"/>
  <c r="N52" i="1"/>
  <c r="Q52" i="1" s="1"/>
  <c r="T52" i="1" s="1"/>
  <c r="N50" i="1"/>
  <c r="Q50" i="1" s="1"/>
  <c r="T50" i="1" s="1"/>
  <c r="N7" i="1"/>
  <c r="Q7" i="1" s="1"/>
  <c r="T7" i="1" s="1"/>
  <c r="N13" i="1"/>
  <c r="Q13" i="1" s="1"/>
  <c r="T13" i="1" s="1"/>
  <c r="N10" i="1"/>
  <c r="Q10" i="1" s="1"/>
  <c r="T10" i="1" s="1"/>
  <c r="N25" i="1"/>
  <c r="Q25" i="1" s="1"/>
  <c r="T25" i="1" s="1"/>
  <c r="N35" i="1"/>
  <c r="Q35" i="1" s="1"/>
  <c r="T35" i="1" s="1"/>
  <c r="N12" i="1"/>
  <c r="Q12" i="1" s="1"/>
  <c r="T12" i="1" s="1"/>
  <c r="N9" i="1"/>
  <c r="Q9" i="1" s="1"/>
  <c r="T9" i="1" s="1"/>
  <c r="Y51" i="1"/>
  <c r="Y50" i="1"/>
  <c r="Y49" i="1"/>
  <c r="Y48" i="1"/>
  <c r="Y24" i="1"/>
  <c r="N44" i="1"/>
  <c r="Q44" i="1" s="1"/>
  <c r="T44" i="1" s="1"/>
  <c r="N8" i="1"/>
  <c r="Q8" i="1" s="1"/>
  <c r="T8" i="1" s="1"/>
  <c r="Y47" i="1"/>
  <c r="L5" i="1"/>
  <c r="L60" i="1" s="1"/>
  <c r="K5" i="1"/>
  <c r="I98" i="1"/>
  <c r="J98" i="1"/>
  <c r="P98" i="1"/>
  <c r="L98" i="1"/>
  <c r="O98" i="1"/>
  <c r="T98" i="1" l="1"/>
  <c r="Q98" i="1"/>
  <c r="W47" i="1"/>
  <c r="Z47" i="1" s="1"/>
  <c r="V85" i="1"/>
  <c r="W85" i="1"/>
  <c r="Z85" i="1" s="1"/>
  <c r="W49" i="1"/>
  <c r="Z49" i="1" s="1"/>
  <c r="V31" i="1"/>
  <c r="W31" i="1"/>
  <c r="Z31" i="1" s="1"/>
  <c r="V53" i="1"/>
  <c r="W53" i="1"/>
  <c r="Z53" i="1" s="1"/>
  <c r="W86" i="1"/>
  <c r="Z86" i="1" s="1"/>
  <c r="W12" i="1"/>
  <c r="Z12" i="1" s="1"/>
  <c r="V17" i="1"/>
  <c r="W50" i="1"/>
  <c r="Z50" i="1" s="1"/>
  <c r="V10" i="1"/>
  <c r="W10" i="1"/>
  <c r="Z10" i="1" s="1"/>
  <c r="V19" i="1"/>
  <c r="W19" i="1"/>
  <c r="Z19" i="1" s="1"/>
  <c r="W94" i="1"/>
  <c r="Z94" i="1" s="1"/>
  <c r="V71" i="1"/>
  <c r="W71" i="1"/>
  <c r="Z71" i="1" s="1"/>
  <c r="V15" i="1"/>
  <c r="AA15" i="1" s="1"/>
  <c r="W15" i="1"/>
  <c r="Z15" i="1" s="1"/>
  <c r="W24" i="1"/>
  <c r="Z24" i="1" s="1"/>
  <c r="V89" i="1"/>
  <c r="W89" i="1"/>
  <c r="Z89" i="1" s="1"/>
  <c r="W91" i="1"/>
  <c r="Z91" i="1" s="1"/>
  <c r="V64" i="1"/>
  <c r="W64" i="1"/>
  <c r="Z64" i="1" s="1"/>
  <c r="V13" i="1"/>
  <c r="AA13" i="1" s="1"/>
  <c r="W13" i="1"/>
  <c r="Z13" i="1" s="1"/>
  <c r="V28" i="1"/>
  <c r="AA28" i="1" s="1"/>
  <c r="Z28" i="1"/>
  <c r="W36" i="1"/>
  <c r="Z36" i="1" s="1"/>
  <c r="V22" i="1"/>
  <c r="W22" i="1"/>
  <c r="Z22" i="1" s="1"/>
  <c r="V69" i="1"/>
  <c r="W82" i="1"/>
  <c r="Z82" i="1" s="1"/>
  <c r="V29" i="1"/>
  <c r="W29" i="1"/>
  <c r="Z29" i="1" s="1"/>
  <c r="V11" i="1"/>
  <c r="V6" i="1"/>
  <c r="AA6" i="1" s="1"/>
  <c r="W6" i="1"/>
  <c r="Z6" i="1" s="1"/>
  <c r="W37" i="1"/>
  <c r="Z37" i="1" s="1"/>
  <c r="V16" i="1"/>
  <c r="AA16" i="1" s="1"/>
  <c r="W16" i="1"/>
  <c r="Z16" i="1" s="1"/>
  <c r="V9" i="1"/>
  <c r="W9" i="1"/>
  <c r="Z9" i="1" s="1"/>
  <c r="V75" i="1"/>
  <c r="AA75" i="1" s="1"/>
  <c r="W75" i="1"/>
  <c r="Z75" i="1" s="1"/>
  <c r="V95" i="1"/>
  <c r="W95" i="1"/>
  <c r="Z95" i="1" s="1"/>
  <c r="V68" i="1"/>
  <c r="V93" i="1"/>
  <c r="AA93" i="1" s="1"/>
  <c r="W93" i="1"/>
  <c r="Z93" i="1" s="1"/>
  <c r="V40" i="1"/>
  <c r="AA40" i="1" s="1"/>
  <c r="W40" i="1"/>
  <c r="Z40" i="1" s="1"/>
  <c r="V54" i="1"/>
  <c r="AA54" i="1" s="1"/>
  <c r="W54" i="1"/>
  <c r="Z54" i="1" s="1"/>
  <c r="V97" i="1"/>
  <c r="W97" i="1"/>
  <c r="Z97" i="1" s="1"/>
  <c r="V34" i="1"/>
  <c r="AA34" i="1" s="1"/>
  <c r="W34" i="1"/>
  <c r="Z34" i="1" s="1"/>
  <c r="V39" i="1"/>
  <c r="W39" i="1"/>
  <c r="Z39" i="1" s="1"/>
  <c r="V25" i="1"/>
  <c r="W25" i="1"/>
  <c r="Z25" i="1" s="1"/>
  <c r="W38" i="1"/>
  <c r="Z38" i="1" s="1"/>
  <c r="W87" i="1"/>
  <c r="Z87" i="1" s="1"/>
  <c r="V23" i="1"/>
  <c r="AA23" i="1" s="1"/>
  <c r="W23" i="1"/>
  <c r="Z23" i="1" s="1"/>
  <c r="V7" i="1"/>
  <c r="W7" i="1"/>
  <c r="Z7" i="1" s="1"/>
  <c r="V73" i="1"/>
  <c r="AA73" i="1" s="1"/>
  <c r="W73" i="1"/>
  <c r="Z73" i="1" s="1"/>
  <c r="V81" i="1"/>
  <c r="AA81" i="1" s="1"/>
  <c r="W81" i="1"/>
  <c r="Z81" i="1" s="1"/>
  <c r="V65" i="1"/>
  <c r="AA65" i="1" s="1"/>
  <c r="AC65" i="1" s="1"/>
  <c r="AF65" i="1" s="1"/>
  <c r="W65" i="1"/>
  <c r="Z65" i="1" s="1"/>
  <c r="V46" i="1"/>
  <c r="W46" i="1"/>
  <c r="Z46" i="1" s="1"/>
  <c r="V18" i="1"/>
  <c r="AA18" i="1" s="1"/>
  <c r="V72" i="1"/>
  <c r="AA72" i="1" s="1"/>
  <c r="AC72" i="1" s="1"/>
  <c r="AF72" i="1" s="1"/>
  <c r="W72" i="1"/>
  <c r="Z72" i="1" s="1"/>
  <c r="V43" i="1"/>
  <c r="AA43" i="1" s="1"/>
  <c r="W43" i="1"/>
  <c r="Z43" i="1" s="1"/>
  <c r="V83" i="1"/>
  <c r="AA83" i="1" s="1"/>
  <c r="W83" i="1"/>
  <c r="Z83" i="1" s="1"/>
  <c r="V30" i="1"/>
  <c r="W30" i="1"/>
  <c r="Z30" i="1" s="1"/>
  <c r="V8" i="1"/>
  <c r="AA8" i="1" s="1"/>
  <c r="W8" i="1"/>
  <c r="Z8" i="1" s="1"/>
  <c r="W48" i="1"/>
  <c r="Z48" i="1" s="1"/>
  <c r="V55" i="1"/>
  <c r="AA55" i="1" s="1"/>
  <c r="W55" i="1"/>
  <c r="Z55" i="1" s="1"/>
  <c r="V21" i="1"/>
  <c r="AA21" i="1" s="1"/>
  <c r="W21" i="1"/>
  <c r="Z21" i="1" s="1"/>
  <c r="V45" i="1"/>
  <c r="AA45" i="1" s="1"/>
  <c r="W45" i="1"/>
  <c r="Z45" i="1" s="1"/>
  <c r="W14" i="1"/>
  <c r="Z14" i="1" s="1"/>
  <c r="W84" i="1"/>
  <c r="Z84" i="1" s="1"/>
  <c r="W27" i="1"/>
  <c r="Z27" i="1" s="1"/>
  <c r="V33" i="1"/>
  <c r="AA33" i="1" s="1"/>
  <c r="V66" i="1"/>
  <c r="AA66" i="1" s="1"/>
  <c r="V52" i="1"/>
  <c r="AA52" i="1" s="1"/>
  <c r="W52" i="1"/>
  <c r="Z52" i="1" s="1"/>
  <c r="W63" i="1"/>
  <c r="Z63" i="1" s="1"/>
  <c r="V35" i="1"/>
  <c r="AA35" i="1" s="1"/>
  <c r="W35" i="1"/>
  <c r="Z35" i="1" s="1"/>
  <c r="V20" i="1"/>
  <c r="AA20" i="1" s="1"/>
  <c r="W20" i="1"/>
  <c r="Z20" i="1" s="1"/>
  <c r="V88" i="1"/>
  <c r="AA88" i="1" s="1"/>
  <c r="W88" i="1"/>
  <c r="Z88" i="1" s="1"/>
  <c r="V26" i="1"/>
  <c r="AA26" i="1" s="1"/>
  <c r="W51" i="1"/>
  <c r="Z51" i="1" s="1"/>
  <c r="V32" i="1"/>
  <c r="AA32" i="1" s="1"/>
  <c r="W32" i="1"/>
  <c r="Z32" i="1" s="1"/>
  <c r="V92" i="1"/>
  <c r="AA92" i="1" s="1"/>
  <c r="W92" i="1"/>
  <c r="Z92" i="1" s="1"/>
  <c r="V74" i="1"/>
  <c r="AA74" i="1" s="1"/>
  <c r="W74" i="1"/>
  <c r="Z74" i="1" s="1"/>
  <c r="V41" i="1"/>
  <c r="AA41" i="1" s="1"/>
  <c r="W41" i="1"/>
  <c r="Z41" i="1" s="1"/>
  <c r="V42" i="1"/>
  <c r="AA42" i="1" s="1"/>
  <c r="W42" i="1"/>
  <c r="Z42" i="1" s="1"/>
  <c r="V70" i="1"/>
  <c r="AA70" i="1" s="1"/>
  <c r="AB70" i="1" s="1"/>
  <c r="AG70" i="1" s="1"/>
  <c r="V90" i="1"/>
  <c r="AA90" i="1" s="1"/>
  <c r="W90" i="1"/>
  <c r="Z90" i="1" s="1"/>
  <c r="V67" i="1"/>
  <c r="AA67" i="1" s="1"/>
  <c r="AB67" i="1" s="1"/>
  <c r="AG67" i="1" s="1"/>
  <c r="Y12" i="1"/>
  <c r="V44" i="1"/>
  <c r="AA44" i="1" s="1"/>
  <c r="W44" i="1"/>
  <c r="Z44" i="1" s="1"/>
  <c r="W96" i="1"/>
  <c r="Z96" i="1" s="1"/>
  <c r="Y52" i="1"/>
  <c r="Y27" i="1"/>
  <c r="AE65" i="1"/>
  <c r="V49" i="1"/>
  <c r="AA31" i="1"/>
  <c r="V38" i="1"/>
  <c r="V50" i="1"/>
  <c r="V94" i="1"/>
  <c r="AB20" i="1"/>
  <c r="V86" i="1"/>
  <c r="AB28" i="1"/>
  <c r="V96" i="1"/>
  <c r="V91" i="1"/>
  <c r="V37" i="1"/>
  <c r="V87" i="1"/>
  <c r="V82" i="1"/>
  <c r="AB6" i="1"/>
  <c r="AB75" i="1"/>
  <c r="AB81" i="1"/>
  <c r="AB32" i="1"/>
  <c r="AA95" i="1"/>
  <c r="AC95" i="1" s="1"/>
  <c r="AF95" i="1" s="1"/>
  <c r="V48" i="1"/>
  <c r="V12" i="1"/>
  <c r="AB34" i="1"/>
  <c r="AA10" i="1"/>
  <c r="AC10" i="1" s="1"/>
  <c r="AF10" i="1" s="1"/>
  <c r="U5" i="1"/>
  <c r="U60" i="1" s="1"/>
  <c r="AB73" i="1"/>
  <c r="AB15" i="1"/>
  <c r="AA29" i="1"/>
  <c r="AB83" i="1"/>
  <c r="AA7" i="1"/>
  <c r="AA89" i="1"/>
  <c r="AA71" i="1"/>
  <c r="AC71" i="1" s="1"/>
  <c r="AF71" i="1" s="1"/>
  <c r="AA39" i="1"/>
  <c r="AC39" i="1" s="1"/>
  <c r="AF39" i="1" s="1"/>
  <c r="AB16" i="1"/>
  <c r="V84" i="1"/>
  <c r="V24" i="1"/>
  <c r="AB21" i="1"/>
  <c r="AB45" i="1"/>
  <c r="AA9" i="1"/>
  <c r="AA22" i="1"/>
  <c r="AB65" i="1"/>
  <c r="AA30" i="1"/>
  <c r="V27" i="1"/>
  <c r="AB66" i="1"/>
  <c r="AG66" i="1" s="1"/>
  <c r="V63" i="1"/>
  <c r="AB35" i="1"/>
  <c r="AB13" i="1"/>
  <c r="AB93" i="1"/>
  <c r="AB8" i="1"/>
  <c r="AA53" i="1"/>
  <c r="AA69" i="1"/>
  <c r="AB88" i="1"/>
  <c r="V47" i="1"/>
  <c r="AB26" i="1"/>
  <c r="AG26" i="1" s="1"/>
  <c r="V51" i="1"/>
  <c r="AA19" i="1"/>
  <c r="AA97" i="1"/>
  <c r="AC97" i="1" s="1"/>
  <c r="AF97" i="1" s="1"/>
  <c r="AA64" i="1"/>
  <c r="AC64" i="1" s="1"/>
  <c r="AF64" i="1" s="1"/>
  <c r="AB40" i="1"/>
  <c r="AA11" i="1"/>
  <c r="V36" i="1"/>
  <c r="AB41" i="1"/>
  <c r="AB90" i="1"/>
  <c r="AA25" i="1"/>
  <c r="V14" i="1"/>
  <c r="AA68" i="1"/>
  <c r="AA46" i="1"/>
  <c r="AC46" i="1" s="1"/>
  <c r="AF46" i="1" s="1"/>
  <c r="AA17" i="1"/>
  <c r="Y82" i="1"/>
  <c r="P102" i="1"/>
  <c r="Y94" i="1"/>
  <c r="Y83" i="1"/>
  <c r="Y89" i="1"/>
  <c r="Y10" i="1"/>
  <c r="Y23" i="1"/>
  <c r="Y97" i="1"/>
  <c r="Y71" i="1"/>
  <c r="Y95" i="1"/>
  <c r="U77" i="1"/>
  <c r="S77" i="1"/>
  <c r="M5" i="1"/>
  <c r="M60" i="1" s="1"/>
  <c r="Y34" i="1"/>
  <c r="Y64" i="1"/>
  <c r="N68" i="1"/>
  <c r="Q68" i="1" s="1"/>
  <c r="T68" i="1" s="1"/>
  <c r="Y17" i="1"/>
  <c r="Y21" i="1"/>
  <c r="Y41" i="1"/>
  <c r="Y6" i="1"/>
  <c r="Y28" i="1"/>
  <c r="Y75" i="1"/>
  <c r="Y29" i="1"/>
  <c r="Y33" i="1"/>
  <c r="Y22" i="1"/>
  <c r="Y68" i="1"/>
  <c r="N11" i="1"/>
  <c r="Q11" i="1" s="1"/>
  <c r="T11" i="1" s="1"/>
  <c r="Y7" i="1"/>
  <c r="Y45" i="1"/>
  <c r="Y72" i="1"/>
  <c r="Y13" i="1"/>
  <c r="Y35" i="1"/>
  <c r="Y26" i="1"/>
  <c r="Y20" i="1"/>
  <c r="Y19" i="1"/>
  <c r="N69" i="1"/>
  <c r="Q69" i="1" s="1"/>
  <c r="T69" i="1" s="1"/>
  <c r="Y65" i="1"/>
  <c r="N17" i="1"/>
  <c r="Q17" i="1" s="1"/>
  <c r="T17" i="1" s="1"/>
  <c r="N70" i="1"/>
  <c r="Q70" i="1" s="1"/>
  <c r="T70" i="1" s="1"/>
  <c r="Y25" i="1"/>
  <c r="Y15" i="1"/>
  <c r="Y31" i="1"/>
  <c r="N26" i="1"/>
  <c r="Q26" i="1" s="1"/>
  <c r="T26" i="1" s="1"/>
  <c r="Y53" i="1"/>
  <c r="N67" i="1"/>
  <c r="Q67" i="1" s="1"/>
  <c r="T67" i="1" s="1"/>
  <c r="Y43" i="1"/>
  <c r="N18" i="1"/>
  <c r="Q18" i="1" s="1"/>
  <c r="T18" i="1" s="1"/>
  <c r="Y39" i="1"/>
  <c r="Y40" i="1"/>
  <c r="Y18" i="1"/>
  <c r="Y55" i="1"/>
  <c r="Y8" i="1"/>
  <c r="Y44" i="1"/>
  <c r="Y73" i="1"/>
  <c r="Y74" i="1"/>
  <c r="Y66" i="1"/>
  <c r="N33" i="1"/>
  <c r="Q33" i="1" s="1"/>
  <c r="T33" i="1" s="1"/>
  <c r="Y69" i="1"/>
  <c r="Y42" i="1"/>
  <c r="Y32" i="1"/>
  <c r="Y46" i="1"/>
  <c r="Y70" i="1"/>
  <c r="Y67" i="1"/>
  <c r="Y30" i="1"/>
  <c r="N66" i="1"/>
  <c r="Q66" i="1" s="1"/>
  <c r="T66" i="1" s="1"/>
  <c r="Y54" i="1"/>
  <c r="Y9" i="1"/>
  <c r="Y11" i="1"/>
  <c r="Y81" i="1"/>
  <c r="Y92" i="1"/>
  <c r="Y90" i="1"/>
  <c r="Y93" i="1"/>
  <c r="Y85" i="1"/>
  <c r="Y88" i="1"/>
  <c r="Y91" i="1"/>
  <c r="S98" i="1"/>
  <c r="N98" i="1"/>
  <c r="U98" i="1"/>
  <c r="M98" i="1"/>
  <c r="AB92" i="1" l="1"/>
  <c r="AE72" i="1"/>
  <c r="AB55" i="1"/>
  <c r="AB23" i="1"/>
  <c r="AB52" i="1"/>
  <c r="AB33" i="1"/>
  <c r="AG33" i="1" s="1"/>
  <c r="AI33" i="1" s="1"/>
  <c r="AL33" i="1" s="1"/>
  <c r="AB44" i="1"/>
  <c r="AB18" i="1"/>
  <c r="AG18" i="1" s="1"/>
  <c r="AI18" i="1" s="1"/>
  <c r="AL18" i="1" s="1"/>
  <c r="T77" i="1"/>
  <c r="Z98" i="1"/>
  <c r="AB74" i="1"/>
  <c r="AK66" i="1"/>
  <c r="AI66" i="1"/>
  <c r="AL66" i="1" s="1"/>
  <c r="AK26" i="1"/>
  <c r="AI26" i="1"/>
  <c r="AL26" i="1" s="1"/>
  <c r="AK70" i="1"/>
  <c r="AI70" i="1"/>
  <c r="AL70" i="1" s="1"/>
  <c r="AK67" i="1"/>
  <c r="AI67" i="1"/>
  <c r="AL67" i="1" s="1"/>
  <c r="AB72" i="1"/>
  <c r="AG72" i="1" s="1"/>
  <c r="AE11" i="1"/>
  <c r="AC11" i="1"/>
  <c r="AF11" i="1" s="1"/>
  <c r="AE74" i="1"/>
  <c r="AC74" i="1"/>
  <c r="AF74" i="1" s="1"/>
  <c r="AE35" i="1"/>
  <c r="AC35" i="1"/>
  <c r="AF35" i="1" s="1"/>
  <c r="AE21" i="1"/>
  <c r="AC21" i="1"/>
  <c r="AF21" i="1" s="1"/>
  <c r="AE75" i="1"/>
  <c r="AC75" i="1"/>
  <c r="AF75" i="1" s="1"/>
  <c r="AE17" i="1"/>
  <c r="AC17" i="1"/>
  <c r="AF17" i="1" s="1"/>
  <c r="AE29" i="1"/>
  <c r="AC29" i="1"/>
  <c r="AF29" i="1" s="1"/>
  <c r="AE44" i="1"/>
  <c r="AC44" i="1"/>
  <c r="AF44" i="1" s="1"/>
  <c r="AE92" i="1"/>
  <c r="AC92" i="1"/>
  <c r="AF92" i="1" s="1"/>
  <c r="AE55" i="1"/>
  <c r="AC55" i="1"/>
  <c r="AF55" i="1" s="1"/>
  <c r="AE18" i="1"/>
  <c r="AC18" i="1"/>
  <c r="AF18" i="1" s="1"/>
  <c r="AE23" i="1"/>
  <c r="AC23" i="1"/>
  <c r="AF23" i="1" s="1"/>
  <c r="AE68" i="1"/>
  <c r="AC68" i="1"/>
  <c r="AF68" i="1" s="1"/>
  <c r="AE67" i="1"/>
  <c r="AC67" i="1"/>
  <c r="AF67" i="1" s="1"/>
  <c r="AE52" i="1"/>
  <c r="AC52" i="1"/>
  <c r="AF52" i="1" s="1"/>
  <c r="AE15" i="1"/>
  <c r="AC15" i="1"/>
  <c r="AF15" i="1" s="1"/>
  <c r="Q77" i="1"/>
  <c r="AE19" i="1"/>
  <c r="AC19" i="1"/>
  <c r="AF19" i="1" s="1"/>
  <c r="AE85" i="1"/>
  <c r="AC85" i="1"/>
  <c r="AF85" i="1" s="1"/>
  <c r="AE32" i="1"/>
  <c r="AC32" i="1"/>
  <c r="AF32" i="1" s="1"/>
  <c r="AE66" i="1"/>
  <c r="AC66" i="1"/>
  <c r="AF66" i="1" s="1"/>
  <c r="AE16" i="1"/>
  <c r="AC16" i="1"/>
  <c r="AF16" i="1" s="1"/>
  <c r="AE25" i="1"/>
  <c r="AC25" i="1"/>
  <c r="AF25" i="1" s="1"/>
  <c r="AE90" i="1"/>
  <c r="AC90" i="1"/>
  <c r="AF90" i="1" s="1"/>
  <c r="AE33" i="1"/>
  <c r="AC33" i="1"/>
  <c r="AF33" i="1" s="1"/>
  <c r="AE8" i="1"/>
  <c r="AC8" i="1"/>
  <c r="AF8" i="1" s="1"/>
  <c r="AE40" i="1"/>
  <c r="AC40" i="1"/>
  <c r="AF40" i="1" s="1"/>
  <c r="AE28" i="1"/>
  <c r="AF28" i="1"/>
  <c r="AE31" i="1"/>
  <c r="AC31" i="1"/>
  <c r="AF31" i="1" s="1"/>
  <c r="AE70" i="1"/>
  <c r="AC70" i="1"/>
  <c r="AF70" i="1" s="1"/>
  <c r="AE26" i="1"/>
  <c r="AC26" i="1"/>
  <c r="AF26" i="1" s="1"/>
  <c r="AE93" i="1"/>
  <c r="AC93" i="1"/>
  <c r="AF93" i="1" s="1"/>
  <c r="AE6" i="1"/>
  <c r="AC6" i="1"/>
  <c r="AF6" i="1" s="1"/>
  <c r="AE13" i="1"/>
  <c r="AC13" i="1"/>
  <c r="AF13" i="1" s="1"/>
  <c r="AE30" i="1"/>
  <c r="AC30" i="1"/>
  <c r="AF30" i="1" s="1"/>
  <c r="AE89" i="1"/>
  <c r="AC89" i="1"/>
  <c r="AF89" i="1" s="1"/>
  <c r="AE54" i="1"/>
  <c r="AC54" i="1"/>
  <c r="AF54" i="1" s="1"/>
  <c r="AE42" i="1"/>
  <c r="AC42" i="1"/>
  <c r="AF42" i="1" s="1"/>
  <c r="AE88" i="1"/>
  <c r="AC88" i="1"/>
  <c r="AF88" i="1" s="1"/>
  <c r="AE81" i="1"/>
  <c r="AC81" i="1"/>
  <c r="AF81" i="1" s="1"/>
  <c r="AE69" i="1"/>
  <c r="AC69" i="1"/>
  <c r="AF69" i="1" s="1"/>
  <c r="AE7" i="1"/>
  <c r="AC7" i="1"/>
  <c r="AF7" i="1" s="1"/>
  <c r="AE83" i="1"/>
  <c r="AC83" i="1"/>
  <c r="AF83" i="1" s="1"/>
  <c r="AE53" i="1"/>
  <c r="AC53" i="1"/>
  <c r="AF53" i="1" s="1"/>
  <c r="AE22" i="1"/>
  <c r="AC22" i="1"/>
  <c r="AF22" i="1" s="1"/>
  <c r="AE41" i="1"/>
  <c r="AC41" i="1"/>
  <c r="AF41" i="1" s="1"/>
  <c r="AE20" i="1"/>
  <c r="AC20" i="1"/>
  <c r="AF20" i="1" s="1"/>
  <c r="AE45" i="1"/>
  <c r="AC45" i="1"/>
  <c r="AF45" i="1" s="1"/>
  <c r="AE73" i="1"/>
  <c r="AC73" i="1"/>
  <c r="AF73" i="1" s="1"/>
  <c r="AE34" i="1"/>
  <c r="AC34" i="1"/>
  <c r="AF34" i="1" s="1"/>
  <c r="AE9" i="1"/>
  <c r="AC9" i="1"/>
  <c r="AF9" i="1" s="1"/>
  <c r="AE43" i="1"/>
  <c r="AC43" i="1"/>
  <c r="AF43" i="1" s="1"/>
  <c r="W17" i="1"/>
  <c r="Z17" i="1" s="1"/>
  <c r="W98" i="1"/>
  <c r="W67" i="1"/>
  <c r="Z67" i="1" s="1"/>
  <c r="W68" i="1"/>
  <c r="Z68" i="1" s="1"/>
  <c r="W11" i="1"/>
  <c r="Z11" i="1" s="1"/>
  <c r="V5" i="1"/>
  <c r="V60" i="1" s="1"/>
  <c r="W70" i="1"/>
  <c r="Z70" i="1" s="1"/>
  <c r="W66" i="1"/>
  <c r="Z66" i="1" s="1"/>
  <c r="W18" i="1"/>
  <c r="Z18" i="1" s="1"/>
  <c r="W26" i="1"/>
  <c r="Z26" i="1" s="1"/>
  <c r="AB43" i="1"/>
  <c r="W33" i="1"/>
  <c r="Z33" i="1" s="1"/>
  <c r="W69" i="1"/>
  <c r="Z69" i="1" s="1"/>
  <c r="AG90" i="1"/>
  <c r="AI90" i="1" s="1"/>
  <c r="AL90" i="1" s="1"/>
  <c r="AG23" i="1"/>
  <c r="AI23" i="1" s="1"/>
  <c r="AL23" i="1" s="1"/>
  <c r="AG6" i="1"/>
  <c r="AI6" i="1" s="1"/>
  <c r="AL6" i="1" s="1"/>
  <c r="AG88" i="1"/>
  <c r="AI88" i="1" s="1"/>
  <c r="AL88" i="1" s="1"/>
  <c r="AG41" i="1"/>
  <c r="AI41" i="1" s="1"/>
  <c r="AL41" i="1" s="1"/>
  <c r="AG65" i="1"/>
  <c r="AI65" i="1" s="1"/>
  <c r="AL65" i="1" s="1"/>
  <c r="AG74" i="1"/>
  <c r="AI74" i="1" s="1"/>
  <c r="AL74" i="1" s="1"/>
  <c r="AG83" i="1"/>
  <c r="AI83" i="1" s="1"/>
  <c r="AL83" i="1" s="1"/>
  <c r="AG8" i="1"/>
  <c r="AI8" i="1" s="1"/>
  <c r="AL8" i="1" s="1"/>
  <c r="AG43" i="1"/>
  <c r="AI43" i="1" s="1"/>
  <c r="AL43" i="1" s="1"/>
  <c r="AG92" i="1"/>
  <c r="AI92" i="1" s="1"/>
  <c r="AL92" i="1" s="1"/>
  <c r="AG93" i="1"/>
  <c r="AI93" i="1" s="1"/>
  <c r="AL93" i="1" s="1"/>
  <c r="AG45" i="1"/>
  <c r="AI45" i="1" s="1"/>
  <c r="AL45" i="1" s="1"/>
  <c r="AG34" i="1"/>
  <c r="AI34" i="1" s="1"/>
  <c r="AL34" i="1" s="1"/>
  <c r="AG40" i="1"/>
  <c r="AI40" i="1" s="1"/>
  <c r="AL40" i="1" s="1"/>
  <c r="AG13" i="1"/>
  <c r="AI13" i="1" s="1"/>
  <c r="AL13" i="1" s="1"/>
  <c r="AG21" i="1"/>
  <c r="AI21" i="1" s="1"/>
  <c r="AL21" i="1" s="1"/>
  <c r="AG28" i="1"/>
  <c r="AL28" i="1" s="1"/>
  <c r="AG35" i="1"/>
  <c r="AI35" i="1" s="1"/>
  <c r="AL35" i="1" s="1"/>
  <c r="AG55" i="1"/>
  <c r="AI55" i="1" s="1"/>
  <c r="AL55" i="1" s="1"/>
  <c r="AG15" i="1"/>
  <c r="AI15" i="1" s="1"/>
  <c r="AL15" i="1" s="1"/>
  <c r="AG20" i="1"/>
  <c r="AI20" i="1" s="1"/>
  <c r="AL20" i="1" s="1"/>
  <c r="AG52" i="1"/>
  <c r="AI52" i="1" s="1"/>
  <c r="AL52" i="1" s="1"/>
  <c r="AG44" i="1"/>
  <c r="AI44" i="1" s="1"/>
  <c r="AL44" i="1" s="1"/>
  <c r="AG32" i="1"/>
  <c r="AI32" i="1" s="1"/>
  <c r="AL32" i="1" s="1"/>
  <c r="AG16" i="1"/>
  <c r="AI16" i="1" s="1"/>
  <c r="AL16" i="1" s="1"/>
  <c r="AG81" i="1"/>
  <c r="AI81" i="1" s="1"/>
  <c r="AL81" i="1" s="1"/>
  <c r="AG73" i="1"/>
  <c r="AI73" i="1" s="1"/>
  <c r="AL73" i="1" s="1"/>
  <c r="AG75" i="1"/>
  <c r="AI75" i="1" s="1"/>
  <c r="AL75" i="1" s="1"/>
  <c r="AB71" i="1"/>
  <c r="AE71" i="1"/>
  <c r="AH70" i="1"/>
  <c r="AM70" i="1" s="1"/>
  <c r="AB10" i="1"/>
  <c r="AE10" i="1"/>
  <c r="AH72" i="1"/>
  <c r="AM72" i="1" s="1"/>
  <c r="AH18" i="1"/>
  <c r="AB89" i="1"/>
  <c r="AB46" i="1"/>
  <c r="AE46" i="1"/>
  <c r="AB64" i="1"/>
  <c r="AE64" i="1"/>
  <c r="AB97" i="1"/>
  <c r="AE97" i="1"/>
  <c r="AB95" i="1"/>
  <c r="AE95" i="1"/>
  <c r="AH66" i="1"/>
  <c r="AH67" i="1"/>
  <c r="AM67" i="1" s="1"/>
  <c r="AH26" i="1"/>
  <c r="AH33" i="1"/>
  <c r="AB39" i="1"/>
  <c r="AE39" i="1"/>
  <c r="AA51" i="1"/>
  <c r="AC51" i="1" s="1"/>
  <c r="AF51" i="1" s="1"/>
  <c r="V77" i="1"/>
  <c r="AA63" i="1"/>
  <c r="AC63" i="1" s="1"/>
  <c r="AA5" i="1"/>
  <c r="AA12" i="1"/>
  <c r="AC12" i="1" s="1"/>
  <c r="AF12" i="1" s="1"/>
  <c r="AA91" i="1"/>
  <c r="AC91" i="1" s="1"/>
  <c r="AF91" i="1" s="1"/>
  <c r="AB19" i="1"/>
  <c r="AB85" i="1"/>
  <c r="AB42" i="1"/>
  <c r="AA24" i="1"/>
  <c r="AC24" i="1" s="1"/>
  <c r="AF24" i="1" s="1"/>
  <c r="AA48" i="1"/>
  <c r="AC48" i="1" s="1"/>
  <c r="AF48" i="1" s="1"/>
  <c r="AB11" i="1"/>
  <c r="AG11" i="1" s="1"/>
  <c r="AI11" i="1" s="1"/>
  <c r="AL11" i="1" s="1"/>
  <c r="AA47" i="1"/>
  <c r="AC47" i="1" s="1"/>
  <c r="AF47" i="1" s="1"/>
  <c r="AB29" i="1"/>
  <c r="AA50" i="1"/>
  <c r="AC50" i="1" s="1"/>
  <c r="AF50" i="1" s="1"/>
  <c r="AA84" i="1"/>
  <c r="AC84" i="1" s="1"/>
  <c r="AF84" i="1" s="1"/>
  <c r="AA82" i="1"/>
  <c r="AC82" i="1" s="1"/>
  <c r="AF82" i="1" s="1"/>
  <c r="AA96" i="1"/>
  <c r="AA36" i="1"/>
  <c r="AC36" i="1" s="1"/>
  <c r="AF36" i="1" s="1"/>
  <c r="AA27" i="1"/>
  <c r="AC27" i="1" s="1"/>
  <c r="AF27" i="1" s="1"/>
  <c r="AB25" i="1"/>
  <c r="AB17" i="1"/>
  <c r="AB69" i="1"/>
  <c r="AA38" i="1"/>
  <c r="AC38" i="1" s="1"/>
  <c r="AF38" i="1" s="1"/>
  <c r="V98" i="1"/>
  <c r="AB22" i="1"/>
  <c r="AA86" i="1"/>
  <c r="AC86" i="1" s="1"/>
  <c r="AF86" i="1" s="1"/>
  <c r="AA14" i="1"/>
  <c r="AC14" i="1" s="1"/>
  <c r="AF14" i="1" s="1"/>
  <c r="AB68" i="1"/>
  <c r="AA87" i="1"/>
  <c r="AC87" i="1" s="1"/>
  <c r="AF87" i="1" s="1"/>
  <c r="AB53" i="1"/>
  <c r="AB7" i="1"/>
  <c r="AB54" i="1"/>
  <c r="AA37" i="1"/>
  <c r="AC37" i="1" s="1"/>
  <c r="AF37" i="1" s="1"/>
  <c r="AB31" i="1"/>
  <c r="AB30" i="1"/>
  <c r="AB9" i="1"/>
  <c r="AA94" i="1"/>
  <c r="AC94" i="1" s="1"/>
  <c r="AF94" i="1" s="1"/>
  <c r="AA49" i="1"/>
  <c r="AC49" i="1" s="1"/>
  <c r="AF49" i="1" s="1"/>
  <c r="N77" i="1"/>
  <c r="Y77" i="1"/>
  <c r="Y98" i="1"/>
  <c r="N5" i="1"/>
  <c r="Y5" i="1"/>
  <c r="Y60" i="1" s="1"/>
  <c r="U102" i="1"/>
  <c r="O102" i="1"/>
  <c r="S102" i="1"/>
  <c r="AK33" i="1" l="1"/>
  <c r="Q5" i="1"/>
  <c r="Q60" i="1" s="1"/>
  <c r="N60" i="1"/>
  <c r="AA60" i="1"/>
  <c r="AK18" i="1"/>
  <c r="Z77" i="1"/>
  <c r="AC77" i="1"/>
  <c r="AF63" i="1"/>
  <c r="AF77" i="1" s="1"/>
  <c r="Q102" i="1"/>
  <c r="T5" i="1"/>
  <c r="AQ67" i="1"/>
  <c r="AO67" i="1"/>
  <c r="AR67" i="1" s="1"/>
  <c r="AQ72" i="1"/>
  <c r="AO72" i="1"/>
  <c r="AR72" i="1" s="1"/>
  <c r="AQ70" i="1"/>
  <c r="AO70" i="1"/>
  <c r="AR70" i="1" s="1"/>
  <c r="AK72" i="1"/>
  <c r="AI72" i="1"/>
  <c r="AL72" i="1" s="1"/>
  <c r="AB96" i="1"/>
  <c r="AC96" i="1"/>
  <c r="AE5" i="1"/>
  <c r="AC5" i="1"/>
  <c r="AC60" i="1" s="1"/>
  <c r="W77" i="1"/>
  <c r="W5" i="1"/>
  <c r="W60" i="1" s="1"/>
  <c r="AK13" i="1"/>
  <c r="AM33" i="1"/>
  <c r="AO33" i="1" s="1"/>
  <c r="AR33" i="1" s="1"/>
  <c r="AT70" i="1"/>
  <c r="AM26" i="1"/>
  <c r="AM18" i="1"/>
  <c r="AO18" i="1" s="1"/>
  <c r="AR18" i="1" s="1"/>
  <c r="AM66" i="1"/>
  <c r="AO66" i="1" s="1"/>
  <c r="AR66" i="1" s="1"/>
  <c r="AT72" i="1"/>
  <c r="AE82" i="1"/>
  <c r="AT67" i="1"/>
  <c r="AE63" i="1"/>
  <c r="AE77" i="1" s="1"/>
  <c r="AB86" i="1"/>
  <c r="AG53" i="1"/>
  <c r="AI53" i="1" s="1"/>
  <c r="AL53" i="1" s="1"/>
  <c r="AG97" i="1"/>
  <c r="AI97" i="1" s="1"/>
  <c r="AL97" i="1" s="1"/>
  <c r="AK44" i="1"/>
  <c r="AK28" i="1"/>
  <c r="AK93" i="1"/>
  <c r="AK65" i="1"/>
  <c r="AG17" i="1"/>
  <c r="AI17" i="1" s="1"/>
  <c r="AL17" i="1" s="1"/>
  <c r="AH11" i="1"/>
  <c r="AK11" i="1"/>
  <c r="AG71" i="1"/>
  <c r="AI71" i="1" s="1"/>
  <c r="AL71" i="1" s="1"/>
  <c r="AH44" i="1"/>
  <c r="AH28" i="1"/>
  <c r="AH93" i="1"/>
  <c r="AH65" i="1"/>
  <c r="AG25" i="1"/>
  <c r="AI25" i="1" s="1"/>
  <c r="AL25" i="1" s="1"/>
  <c r="AG64" i="1"/>
  <c r="AI64" i="1" s="1"/>
  <c r="AL64" i="1" s="1"/>
  <c r="AK75" i="1"/>
  <c r="AK52" i="1"/>
  <c r="AK21" i="1"/>
  <c r="AK92" i="1"/>
  <c r="AK41" i="1"/>
  <c r="AG68" i="1"/>
  <c r="AI68" i="1" s="1"/>
  <c r="AL68" i="1" s="1"/>
  <c r="AG39" i="1"/>
  <c r="AI39" i="1" s="1"/>
  <c r="AL39" i="1" s="1"/>
  <c r="AH75" i="1"/>
  <c r="AH52" i="1"/>
  <c r="AH21" i="1"/>
  <c r="AH92" i="1"/>
  <c r="AH41" i="1"/>
  <c r="AG42" i="1"/>
  <c r="AI42" i="1" s="1"/>
  <c r="AL42" i="1" s="1"/>
  <c r="AG46" i="1"/>
  <c r="AI46" i="1" s="1"/>
  <c r="AL46" i="1" s="1"/>
  <c r="AK73" i="1"/>
  <c r="AK20" i="1"/>
  <c r="AK43" i="1"/>
  <c r="AK88" i="1"/>
  <c r="AI85" i="1"/>
  <c r="AL85" i="1" s="1"/>
  <c r="AG89" i="1"/>
  <c r="AI89" i="1" s="1"/>
  <c r="AL89" i="1" s="1"/>
  <c r="AH73" i="1"/>
  <c r="AH20" i="1"/>
  <c r="AM20" i="1" s="1"/>
  <c r="AH13" i="1"/>
  <c r="AH43" i="1"/>
  <c r="AM43" i="1" s="1"/>
  <c r="AH88" i="1"/>
  <c r="AG9" i="1"/>
  <c r="AI9" i="1" s="1"/>
  <c r="AL9" i="1" s="1"/>
  <c r="AG96" i="1"/>
  <c r="AG19" i="1"/>
  <c r="AI19" i="1" s="1"/>
  <c r="AL19" i="1" s="1"/>
  <c r="AN67" i="1"/>
  <c r="AK81" i="1"/>
  <c r="AK15" i="1"/>
  <c r="AK40" i="1"/>
  <c r="AK8" i="1"/>
  <c r="AK6" i="1"/>
  <c r="AG30" i="1"/>
  <c r="AI30" i="1" s="1"/>
  <c r="AL30" i="1" s="1"/>
  <c r="AG22" i="1"/>
  <c r="AI22" i="1" s="1"/>
  <c r="AL22" i="1" s="1"/>
  <c r="AN72" i="1"/>
  <c r="AH81" i="1"/>
  <c r="AH15" i="1"/>
  <c r="AH40" i="1"/>
  <c r="AH8" i="1"/>
  <c r="AH6" i="1"/>
  <c r="AG31" i="1"/>
  <c r="AI31" i="1" s="1"/>
  <c r="AL31" i="1" s="1"/>
  <c r="AB5" i="1"/>
  <c r="AK16" i="1"/>
  <c r="AK55" i="1"/>
  <c r="AK34" i="1"/>
  <c r="AK83" i="1"/>
  <c r="AK23" i="1"/>
  <c r="AG86" i="1"/>
  <c r="AG10" i="1"/>
  <c r="AI10" i="1" s="1"/>
  <c r="AL10" i="1" s="1"/>
  <c r="AH16" i="1"/>
  <c r="AH55" i="1"/>
  <c r="AH34" i="1"/>
  <c r="AH83" i="1"/>
  <c r="AH23" i="1"/>
  <c r="AG54" i="1"/>
  <c r="AG95" i="1"/>
  <c r="AI95" i="1" s="1"/>
  <c r="AL95" i="1" s="1"/>
  <c r="AK32" i="1"/>
  <c r="AK35" i="1"/>
  <c r="AK45" i="1"/>
  <c r="AK74" i="1"/>
  <c r="AK90" i="1"/>
  <c r="AG7" i="1"/>
  <c r="AI7" i="1" s="1"/>
  <c r="AL7" i="1" s="1"/>
  <c r="AG69" i="1"/>
  <c r="AI69" i="1" s="1"/>
  <c r="AL69" i="1" s="1"/>
  <c r="AG29" i="1"/>
  <c r="AI29" i="1" s="1"/>
  <c r="AL29" i="1" s="1"/>
  <c r="AN70" i="1"/>
  <c r="AH32" i="1"/>
  <c r="AH35" i="1"/>
  <c r="AH45" i="1"/>
  <c r="AH74" i="1"/>
  <c r="AM74" i="1" s="1"/>
  <c r="AH90" i="1"/>
  <c r="AE24" i="1"/>
  <c r="AE37" i="1"/>
  <c r="AB82" i="1"/>
  <c r="AB37" i="1"/>
  <c r="AE84" i="1"/>
  <c r="AE38" i="1"/>
  <c r="AB84" i="1"/>
  <c r="AE91" i="1"/>
  <c r="AE50" i="1"/>
  <c r="AE12" i="1"/>
  <c r="AB50" i="1"/>
  <c r="AE49" i="1"/>
  <c r="AE87" i="1"/>
  <c r="AE94" i="1"/>
  <c r="AE27" i="1"/>
  <c r="AE47" i="1"/>
  <c r="AB94" i="1"/>
  <c r="AE14" i="1"/>
  <c r="AE36" i="1"/>
  <c r="AE51" i="1"/>
  <c r="AE86" i="1"/>
  <c r="AE96" i="1"/>
  <c r="AE48" i="1"/>
  <c r="AB27" i="1"/>
  <c r="AB91" i="1"/>
  <c r="AB36" i="1"/>
  <c r="AB47" i="1"/>
  <c r="AB12" i="1"/>
  <c r="AG12" i="1" s="1"/>
  <c r="AB49" i="1"/>
  <c r="AB38" i="1"/>
  <c r="AB87" i="1"/>
  <c r="AG87" i="1" s="1"/>
  <c r="AA98" i="1"/>
  <c r="AB48" i="1"/>
  <c r="AA77" i="1"/>
  <c r="V102" i="1"/>
  <c r="AB24" i="1"/>
  <c r="AB63" i="1"/>
  <c r="AG63" i="1" s="1"/>
  <c r="AI63" i="1" s="1"/>
  <c r="AB14" i="1"/>
  <c r="AB51" i="1"/>
  <c r="Y102" i="1"/>
  <c r="AG5" i="1" l="1"/>
  <c r="AB60" i="1"/>
  <c r="T60" i="1"/>
  <c r="AE60" i="1"/>
  <c r="AI77" i="1"/>
  <c r="AL63" i="1"/>
  <c r="AL77" i="1" s="1"/>
  <c r="AF5" i="1"/>
  <c r="AF60" i="1" s="1"/>
  <c r="AC98" i="1"/>
  <c r="AC102" i="1" s="1"/>
  <c r="AF96" i="1"/>
  <c r="AF98" i="1" s="1"/>
  <c r="W102" i="1"/>
  <c r="Z5" i="1"/>
  <c r="AQ43" i="1"/>
  <c r="AO43" i="1"/>
  <c r="AR43" i="1" s="1"/>
  <c r="AN26" i="1"/>
  <c r="AO26" i="1"/>
  <c r="AR26" i="1" s="1"/>
  <c r="AQ74" i="1"/>
  <c r="AO74" i="1"/>
  <c r="AR74" i="1" s="1"/>
  <c r="AQ20" i="1"/>
  <c r="AO20" i="1"/>
  <c r="AR20" i="1" s="1"/>
  <c r="AH54" i="1"/>
  <c r="AM54" i="1" s="1"/>
  <c r="AN54" i="1" s="1"/>
  <c r="AI54" i="1"/>
  <c r="AL54" i="1" s="1"/>
  <c r="AK87" i="1"/>
  <c r="AI87" i="1"/>
  <c r="AL87" i="1" s="1"/>
  <c r="AK96" i="1"/>
  <c r="AI96" i="1"/>
  <c r="AL96" i="1" s="1"/>
  <c r="AK12" i="1"/>
  <c r="AI12" i="1"/>
  <c r="AL12" i="1" s="1"/>
  <c r="AK86" i="1"/>
  <c r="AI86" i="1"/>
  <c r="AL86" i="1" s="1"/>
  <c r="AM32" i="1"/>
  <c r="AO32" i="1" s="1"/>
  <c r="AR32" i="1" s="1"/>
  <c r="AM41" i="1"/>
  <c r="AQ33" i="1"/>
  <c r="AT33" i="1"/>
  <c r="AM23" i="1"/>
  <c r="AO23" i="1" s="1"/>
  <c r="AR23" i="1" s="1"/>
  <c r="AM13" i="1"/>
  <c r="AO13" i="1" s="1"/>
  <c r="AR13" i="1" s="1"/>
  <c r="AM92" i="1"/>
  <c r="AO92" i="1" s="1"/>
  <c r="AR92" i="1" s="1"/>
  <c r="AN33" i="1"/>
  <c r="AM21" i="1"/>
  <c r="AO21" i="1" s="1"/>
  <c r="AR21" i="1" s="1"/>
  <c r="AM65" i="1"/>
  <c r="AO65" i="1" s="1"/>
  <c r="AR65" i="1" s="1"/>
  <c r="AE98" i="1"/>
  <c r="AM34" i="1"/>
  <c r="AO34" i="1" s="1"/>
  <c r="AR34" i="1" s="1"/>
  <c r="AM73" i="1"/>
  <c r="AO73" i="1" s="1"/>
  <c r="AR73" i="1" s="1"/>
  <c r="AM52" i="1"/>
  <c r="AO52" i="1" s="1"/>
  <c r="AR52" i="1" s="1"/>
  <c r="AM93" i="1"/>
  <c r="AO93" i="1" s="1"/>
  <c r="AR93" i="1" s="1"/>
  <c r="AQ18" i="1"/>
  <c r="AT18" i="1"/>
  <c r="AM83" i="1"/>
  <c r="AO83" i="1" s="1"/>
  <c r="AR83" i="1" s="1"/>
  <c r="AM55" i="1"/>
  <c r="AO55" i="1" s="1"/>
  <c r="AR55" i="1" s="1"/>
  <c r="AM6" i="1"/>
  <c r="AO6" i="1" s="1"/>
  <c r="AR6" i="1" s="1"/>
  <c r="AM75" i="1"/>
  <c r="AO75" i="1" s="1"/>
  <c r="AR75" i="1" s="1"/>
  <c r="AM28" i="1"/>
  <c r="AT74" i="1"/>
  <c r="AQ66" i="1"/>
  <c r="AT66" i="1"/>
  <c r="AN18" i="1"/>
  <c r="AM16" i="1"/>
  <c r="AO16" i="1" s="1"/>
  <c r="AR16" i="1" s="1"/>
  <c r="AM8" i="1"/>
  <c r="AO8" i="1" s="1"/>
  <c r="AR8" i="1" s="1"/>
  <c r="AM44" i="1"/>
  <c r="AO44" i="1" s="1"/>
  <c r="AR44" i="1" s="1"/>
  <c r="AN66" i="1"/>
  <c r="AQ26" i="1"/>
  <c r="AT26" i="1"/>
  <c r="AH10" i="1"/>
  <c r="AM15" i="1"/>
  <c r="AO15" i="1" s="1"/>
  <c r="AR15" i="1" s="1"/>
  <c r="AH19" i="1"/>
  <c r="AM19" i="1" s="1"/>
  <c r="AM90" i="1"/>
  <c r="AO90" i="1" s="1"/>
  <c r="AR90" i="1" s="1"/>
  <c r="AM81" i="1"/>
  <c r="AM11" i="1"/>
  <c r="AM40" i="1"/>
  <c r="AH96" i="1"/>
  <c r="AT43" i="1"/>
  <c r="AM45" i="1"/>
  <c r="AM35" i="1"/>
  <c r="AO35" i="1" s="1"/>
  <c r="AR35" i="1" s="1"/>
  <c r="AM88" i="1"/>
  <c r="AO88" i="1" s="1"/>
  <c r="AR88" i="1" s="1"/>
  <c r="AT20" i="1"/>
  <c r="AN74" i="1"/>
  <c r="AK9" i="1"/>
  <c r="AH9" i="1"/>
  <c r="AK63" i="1"/>
  <c r="AG77" i="1"/>
  <c r="AK71" i="1"/>
  <c r="AG27" i="1"/>
  <c r="AG50" i="1"/>
  <c r="AI50" i="1" s="1"/>
  <c r="AL50" i="1" s="1"/>
  <c r="AG37" i="1"/>
  <c r="AI37" i="1" s="1"/>
  <c r="AL37" i="1" s="1"/>
  <c r="AN43" i="1"/>
  <c r="AH71" i="1"/>
  <c r="AG94" i="1"/>
  <c r="AI94" i="1" s="1"/>
  <c r="AL94" i="1" s="1"/>
  <c r="AG82" i="1"/>
  <c r="AI82" i="1" s="1"/>
  <c r="AL82" i="1" s="1"/>
  <c r="AK29" i="1"/>
  <c r="AK22" i="1"/>
  <c r="AK39" i="1"/>
  <c r="AG24" i="1"/>
  <c r="AI24" i="1" s="1"/>
  <c r="AL24" i="1" s="1"/>
  <c r="AG48" i="1"/>
  <c r="AI48" i="1" s="1"/>
  <c r="AL48" i="1" s="1"/>
  <c r="AH29" i="1"/>
  <c r="AK10" i="1"/>
  <c r="AH22" i="1"/>
  <c r="AM22" i="1" s="1"/>
  <c r="AN20" i="1"/>
  <c r="AH39" i="1"/>
  <c r="AK69" i="1"/>
  <c r="AK30" i="1"/>
  <c r="AK68" i="1"/>
  <c r="AK64" i="1"/>
  <c r="AG36" i="1"/>
  <c r="AI36" i="1" s="1"/>
  <c r="AL36" i="1" s="1"/>
  <c r="AH69" i="1"/>
  <c r="AM69" i="1" s="1"/>
  <c r="AH5" i="1"/>
  <c r="AK5" i="1"/>
  <c r="AH30" i="1"/>
  <c r="AM30" i="1" s="1"/>
  <c r="AK89" i="1"/>
  <c r="AK46" i="1"/>
  <c r="AH68" i="1"/>
  <c r="AH64" i="1"/>
  <c r="AK17" i="1"/>
  <c r="AK97" i="1"/>
  <c r="AG47" i="1"/>
  <c r="AK7" i="1"/>
  <c r="AK95" i="1"/>
  <c r="AH86" i="1"/>
  <c r="AK31" i="1"/>
  <c r="AK19" i="1"/>
  <c r="AH89" i="1"/>
  <c r="AH46" i="1"/>
  <c r="AK25" i="1"/>
  <c r="AH17" i="1"/>
  <c r="AH97" i="1"/>
  <c r="AG51" i="1"/>
  <c r="AG38" i="1"/>
  <c r="AI38" i="1" s="1"/>
  <c r="AL38" i="1" s="1"/>
  <c r="AH7" i="1"/>
  <c r="AH95" i="1"/>
  <c r="AH31" i="1"/>
  <c r="AM31" i="1" s="1"/>
  <c r="AK85" i="1"/>
  <c r="AK42" i="1"/>
  <c r="AH25" i="1"/>
  <c r="AK53" i="1"/>
  <c r="AG91" i="1"/>
  <c r="AI91" i="1" s="1"/>
  <c r="AL91" i="1" s="1"/>
  <c r="AG14" i="1"/>
  <c r="AI14" i="1" s="1"/>
  <c r="AL14" i="1" s="1"/>
  <c r="AG49" i="1"/>
  <c r="AI49" i="1" s="1"/>
  <c r="AL49" i="1" s="1"/>
  <c r="AG84" i="1"/>
  <c r="AK54" i="1"/>
  <c r="AH85" i="1"/>
  <c r="AH42" i="1"/>
  <c r="AH53" i="1"/>
  <c r="AM53" i="1" s="1"/>
  <c r="AH12" i="1"/>
  <c r="AM12" i="1" s="1"/>
  <c r="AB98" i="1"/>
  <c r="AH87" i="1"/>
  <c r="AM87" i="1" s="1"/>
  <c r="AA102" i="1"/>
  <c r="AB77" i="1"/>
  <c r="AH63" i="1"/>
  <c r="AM63" i="1" s="1"/>
  <c r="T102" i="1" l="1"/>
  <c r="T61" i="1"/>
  <c r="AF102" i="1"/>
  <c r="Z60" i="1"/>
  <c r="AI5" i="1"/>
  <c r="AG60" i="1"/>
  <c r="AO41" i="1"/>
  <c r="AE102" i="1"/>
  <c r="AQ31" i="1"/>
  <c r="AO31" i="1"/>
  <c r="AR31" i="1" s="1"/>
  <c r="AQ69" i="1"/>
  <c r="AO69" i="1"/>
  <c r="AR69" i="1" s="1"/>
  <c r="AN40" i="1"/>
  <c r="AO40" i="1"/>
  <c r="AR40" i="1" s="1"/>
  <c r="AN11" i="1"/>
  <c r="AO11" i="1"/>
  <c r="AR11" i="1" s="1"/>
  <c r="AQ54" i="1"/>
  <c r="AO54" i="1"/>
  <c r="AR54" i="1" s="1"/>
  <c r="AN81" i="1"/>
  <c r="AO81" i="1"/>
  <c r="AR81" i="1" s="1"/>
  <c r="AQ87" i="1"/>
  <c r="AO87" i="1"/>
  <c r="AR87" i="1" s="1"/>
  <c r="AQ19" i="1"/>
  <c r="AO19" i="1"/>
  <c r="AR19" i="1" s="1"/>
  <c r="AN28" i="1"/>
  <c r="AR28" i="1"/>
  <c r="AQ63" i="1"/>
  <c r="AO63" i="1"/>
  <c r="AR63" i="1" s="1"/>
  <c r="AQ12" i="1"/>
  <c r="AO12" i="1"/>
  <c r="AR12" i="1" s="1"/>
  <c r="AT54" i="1"/>
  <c r="AQ53" i="1"/>
  <c r="AO53" i="1"/>
  <c r="AR53" i="1" s="1"/>
  <c r="AQ22" i="1"/>
  <c r="AO22" i="1"/>
  <c r="AR22" i="1" s="1"/>
  <c r="AQ30" i="1"/>
  <c r="AO30" i="1"/>
  <c r="AR30" i="1" s="1"/>
  <c r="AN45" i="1"/>
  <c r="AO45" i="1"/>
  <c r="AR45" i="1" s="1"/>
  <c r="AH51" i="1"/>
  <c r="AM51" i="1" s="1"/>
  <c r="AI51" i="1"/>
  <c r="AL51" i="1" s="1"/>
  <c r="AH27" i="1"/>
  <c r="AM27" i="1" s="1"/>
  <c r="AI27" i="1"/>
  <c r="AH84" i="1"/>
  <c r="AI84" i="1"/>
  <c r="AH47" i="1"/>
  <c r="AM47" i="1" s="1"/>
  <c r="AO47" i="1" s="1"/>
  <c r="AR47" i="1" s="1"/>
  <c r="AI47" i="1"/>
  <c r="AL47" i="1" s="1"/>
  <c r="AQ45" i="1"/>
  <c r="AT45" i="1"/>
  <c r="AQ40" i="1"/>
  <c r="AT40" i="1"/>
  <c r="AM10" i="1"/>
  <c r="AQ23" i="1"/>
  <c r="AT23" i="1"/>
  <c r="AM97" i="1"/>
  <c r="AO97" i="1" s="1"/>
  <c r="AR97" i="1" s="1"/>
  <c r="AM9" i="1"/>
  <c r="AO9" i="1" s="1"/>
  <c r="AR9" i="1" s="1"/>
  <c r="AQ75" i="1"/>
  <c r="AT75" i="1"/>
  <c r="AQ65" i="1"/>
  <c r="AT65" i="1"/>
  <c r="AN23" i="1"/>
  <c r="AM17" i="1"/>
  <c r="AO17" i="1" s="1"/>
  <c r="AR17" i="1" s="1"/>
  <c r="AT87" i="1"/>
  <c r="AQ8" i="1"/>
  <c r="AT8" i="1"/>
  <c r="AN75" i="1"/>
  <c r="AQ93" i="1"/>
  <c r="AT93" i="1"/>
  <c r="AN65" i="1"/>
  <c r="AM25" i="1"/>
  <c r="AO25" i="1" s="1"/>
  <c r="AR25" i="1" s="1"/>
  <c r="AM64" i="1"/>
  <c r="AO64" i="1" s="1"/>
  <c r="AR64" i="1" s="1"/>
  <c r="AQ11" i="1"/>
  <c r="AT11" i="1"/>
  <c r="AN8" i="1"/>
  <c r="AN93" i="1"/>
  <c r="AQ21" i="1"/>
  <c r="AT21" i="1"/>
  <c r="AM42" i="1"/>
  <c r="AM46" i="1"/>
  <c r="AO46" i="1" s="1"/>
  <c r="AR46" i="1" s="1"/>
  <c r="AM68" i="1"/>
  <c r="AO68" i="1" s="1"/>
  <c r="AR68" i="1" s="1"/>
  <c r="AM39" i="1"/>
  <c r="AO39" i="1" s="1"/>
  <c r="AR39" i="1" s="1"/>
  <c r="AM71" i="1"/>
  <c r="AO71" i="1" s="1"/>
  <c r="AR71" i="1" s="1"/>
  <c r="AQ16" i="1"/>
  <c r="AT16" i="1"/>
  <c r="AQ6" i="1"/>
  <c r="AT6" i="1"/>
  <c r="AQ52" i="1"/>
  <c r="AT52" i="1"/>
  <c r="AN21" i="1"/>
  <c r="AO85" i="1"/>
  <c r="AR85" i="1" s="1"/>
  <c r="AM89" i="1"/>
  <c r="AQ81" i="1"/>
  <c r="AT81" i="1"/>
  <c r="AT19" i="1"/>
  <c r="AN16" i="1"/>
  <c r="AN6" i="1"/>
  <c r="AN52" i="1"/>
  <c r="AQ41" i="1"/>
  <c r="AT41" i="1"/>
  <c r="AQ88" i="1"/>
  <c r="AT88" i="1"/>
  <c r="AQ55" i="1"/>
  <c r="AT55" i="1"/>
  <c r="AQ73" i="1"/>
  <c r="AT73" i="1"/>
  <c r="AN41" i="1"/>
  <c r="AM95" i="1"/>
  <c r="AO95" i="1" s="1"/>
  <c r="AR95" i="1" s="1"/>
  <c r="AN88" i="1"/>
  <c r="AT22" i="1"/>
  <c r="AQ90" i="1"/>
  <c r="AT90" i="1"/>
  <c r="AN55" i="1"/>
  <c r="AN73" i="1"/>
  <c r="AQ32" i="1"/>
  <c r="AT32" i="1"/>
  <c r="AM7" i="1"/>
  <c r="AO7" i="1" s="1"/>
  <c r="AR7" i="1" s="1"/>
  <c r="AM86" i="1"/>
  <c r="AO86" i="1" s="1"/>
  <c r="AR86" i="1" s="1"/>
  <c r="AM29" i="1"/>
  <c r="AO29" i="1" s="1"/>
  <c r="AR29" i="1" s="1"/>
  <c r="AT30" i="1"/>
  <c r="AN90" i="1"/>
  <c r="AT31" i="1"/>
  <c r="AQ92" i="1"/>
  <c r="AT92" i="1"/>
  <c r="AN32" i="1"/>
  <c r="AM84" i="1"/>
  <c r="AM5" i="1"/>
  <c r="AO5" i="1" s="1"/>
  <c r="AR5" i="1" s="1"/>
  <c r="AT12" i="1"/>
  <c r="AQ83" i="1"/>
  <c r="AT83" i="1"/>
  <c r="AQ34" i="1"/>
  <c r="AT34" i="1"/>
  <c r="AN92" i="1"/>
  <c r="AH38" i="1"/>
  <c r="AQ35" i="1"/>
  <c r="AT35" i="1"/>
  <c r="AM96" i="1"/>
  <c r="AQ15" i="1"/>
  <c r="AT15" i="1"/>
  <c r="AQ44" i="1"/>
  <c r="AT44" i="1"/>
  <c r="AT53" i="1"/>
  <c r="AN83" i="1"/>
  <c r="AN34" i="1"/>
  <c r="AQ13" i="1"/>
  <c r="AT13" i="1"/>
  <c r="AT63" i="1"/>
  <c r="AN35" i="1"/>
  <c r="AN15" i="1"/>
  <c r="AN44" i="1"/>
  <c r="AQ28" i="1"/>
  <c r="AT28" i="1"/>
  <c r="AT69" i="1"/>
  <c r="AN13" i="1"/>
  <c r="AK27" i="1"/>
  <c r="AK38" i="1"/>
  <c r="AN53" i="1"/>
  <c r="AK84" i="1"/>
  <c r="AK51" i="1"/>
  <c r="AN69" i="1"/>
  <c r="AN12" i="1"/>
  <c r="AK36" i="1"/>
  <c r="AK49" i="1"/>
  <c r="AH36" i="1"/>
  <c r="AK48" i="1"/>
  <c r="AK14" i="1"/>
  <c r="AM77" i="1"/>
  <c r="AT77" i="1" s="1"/>
  <c r="AH48" i="1"/>
  <c r="AH14" i="1"/>
  <c r="AK24" i="1"/>
  <c r="AK82" i="1"/>
  <c r="AG98" i="1"/>
  <c r="AG102" i="1" s="1"/>
  <c r="AK37" i="1"/>
  <c r="AK77" i="1"/>
  <c r="AK91" i="1"/>
  <c r="AN19" i="1"/>
  <c r="AH24" i="1"/>
  <c r="AH82" i="1"/>
  <c r="AH37" i="1"/>
  <c r="AN87" i="1"/>
  <c r="AH91" i="1"/>
  <c r="AN31" i="1"/>
  <c r="AK94" i="1"/>
  <c r="AK50" i="1"/>
  <c r="AH49" i="1"/>
  <c r="AH77" i="1"/>
  <c r="AN63" i="1"/>
  <c r="AK47" i="1"/>
  <c r="AN30" i="1"/>
  <c r="AN22" i="1"/>
  <c r="AH94" i="1"/>
  <c r="AH50" i="1"/>
  <c r="AB102" i="1"/>
  <c r="Z102" i="1" l="1"/>
  <c r="Z61" i="1"/>
  <c r="AK60" i="1"/>
  <c r="AL5" i="1"/>
  <c r="AI60" i="1"/>
  <c r="AR41" i="1"/>
  <c r="AH60" i="1"/>
  <c r="AR77" i="1"/>
  <c r="AI98" i="1"/>
  <c r="AL84" i="1"/>
  <c r="AL98" i="1" s="1"/>
  <c r="AL27" i="1"/>
  <c r="AQ51" i="1"/>
  <c r="AO51" i="1"/>
  <c r="AR51" i="1" s="1"/>
  <c r="AT51" i="1"/>
  <c r="AN96" i="1"/>
  <c r="AO96" i="1"/>
  <c r="AR96" i="1" s="1"/>
  <c r="AQ84" i="1"/>
  <c r="AO84" i="1"/>
  <c r="AR84" i="1" s="1"/>
  <c r="AN10" i="1"/>
  <c r="AO10" i="1"/>
  <c r="AR10" i="1" s="1"/>
  <c r="AO77" i="1"/>
  <c r="AQ27" i="1"/>
  <c r="AO27" i="1"/>
  <c r="AR27" i="1" s="1"/>
  <c r="AN89" i="1"/>
  <c r="AO89" i="1"/>
  <c r="AR89" i="1" s="1"/>
  <c r="AN42" i="1"/>
  <c r="AO42" i="1"/>
  <c r="AR42" i="1" s="1"/>
  <c r="AQ47" i="1"/>
  <c r="AT47" i="1"/>
  <c r="AT84" i="1"/>
  <c r="AQ96" i="1"/>
  <c r="AT96" i="1"/>
  <c r="AQ71" i="1"/>
  <c r="AT71" i="1"/>
  <c r="AM24" i="1"/>
  <c r="AO24" i="1" s="1"/>
  <c r="AR24" i="1" s="1"/>
  <c r="AN27" i="1"/>
  <c r="AQ89" i="1"/>
  <c r="AT89" i="1"/>
  <c r="AN71" i="1"/>
  <c r="AM48" i="1"/>
  <c r="AO48" i="1" s="1"/>
  <c r="AR48" i="1" s="1"/>
  <c r="AT27" i="1"/>
  <c r="AQ39" i="1"/>
  <c r="AT39" i="1"/>
  <c r="AQ9" i="1"/>
  <c r="AT9" i="1"/>
  <c r="AM36" i="1"/>
  <c r="AO36" i="1" s="1"/>
  <c r="AR36" i="1" s="1"/>
  <c r="AQ5" i="1"/>
  <c r="AT5" i="1"/>
  <c r="AQ29" i="1"/>
  <c r="AT29" i="1"/>
  <c r="AQ85" i="1"/>
  <c r="AT85" i="1"/>
  <c r="AN39" i="1"/>
  <c r="AN9" i="1"/>
  <c r="AN47" i="1"/>
  <c r="AM49" i="1"/>
  <c r="AO49" i="1" s="1"/>
  <c r="AR49" i="1" s="1"/>
  <c r="AM38" i="1"/>
  <c r="AO38" i="1" s="1"/>
  <c r="AR38" i="1" s="1"/>
  <c r="AN5" i="1"/>
  <c r="AN29" i="1"/>
  <c r="AN85" i="1"/>
  <c r="AQ68" i="1"/>
  <c r="AT68" i="1"/>
  <c r="AQ97" i="1"/>
  <c r="AT97" i="1"/>
  <c r="AM91" i="1"/>
  <c r="AO91" i="1" s="1"/>
  <c r="AR91" i="1" s="1"/>
  <c r="AQ86" i="1"/>
  <c r="AT86" i="1"/>
  <c r="AN68" i="1"/>
  <c r="AQ64" i="1"/>
  <c r="AT64" i="1"/>
  <c r="AN97" i="1"/>
  <c r="AN51" i="1"/>
  <c r="AM50" i="1"/>
  <c r="AO50" i="1" s="1"/>
  <c r="AR50" i="1" s="1"/>
  <c r="AN86" i="1"/>
  <c r="AQ46" i="1"/>
  <c r="AT46" i="1"/>
  <c r="AN64" i="1"/>
  <c r="AM94" i="1"/>
  <c r="AN84" i="1"/>
  <c r="AQ7" i="1"/>
  <c r="AT7" i="1"/>
  <c r="AQ95" i="1"/>
  <c r="AT95" i="1"/>
  <c r="AN46" i="1"/>
  <c r="AQ25" i="1"/>
  <c r="AT25" i="1"/>
  <c r="AQ17" i="1"/>
  <c r="AT17" i="1"/>
  <c r="AM82" i="1"/>
  <c r="AH98" i="1"/>
  <c r="AM14" i="1"/>
  <c r="AO14" i="1" s="1"/>
  <c r="AR14" i="1" s="1"/>
  <c r="AM37" i="1"/>
  <c r="AN7" i="1"/>
  <c r="AN95" i="1"/>
  <c r="AQ42" i="1"/>
  <c r="AT42" i="1"/>
  <c r="AN25" i="1"/>
  <c r="AN17" i="1"/>
  <c r="AQ10" i="1"/>
  <c r="AT10" i="1"/>
  <c r="AK98" i="1"/>
  <c r="AI102" i="1" l="1"/>
  <c r="AL60" i="1"/>
  <c r="AM60" i="1"/>
  <c r="AL102" i="1"/>
  <c r="AH102" i="1"/>
  <c r="AN82" i="1"/>
  <c r="AO82" i="1"/>
  <c r="AR82" i="1" s="1"/>
  <c r="AN37" i="1"/>
  <c r="AO37" i="1"/>
  <c r="AO60" i="1" s="1"/>
  <c r="AN94" i="1"/>
  <c r="AO94" i="1"/>
  <c r="AR94" i="1" s="1"/>
  <c r="AN77" i="1"/>
  <c r="AQ38" i="1"/>
  <c r="AT38" i="1"/>
  <c r="AN38" i="1"/>
  <c r="AQ49" i="1"/>
  <c r="AT49" i="1"/>
  <c r="AQ36" i="1"/>
  <c r="AT36" i="1"/>
  <c r="AQ91" i="1"/>
  <c r="AT91" i="1"/>
  <c r="AN49" i="1"/>
  <c r="AN36" i="1"/>
  <c r="AQ24" i="1"/>
  <c r="AT24" i="1"/>
  <c r="AN91" i="1"/>
  <c r="AN24" i="1"/>
  <c r="AQ50" i="1"/>
  <c r="AT50" i="1"/>
  <c r="AK102" i="1"/>
  <c r="AN50" i="1"/>
  <c r="AQ14" i="1"/>
  <c r="AT60" i="1"/>
  <c r="AT14" i="1"/>
  <c r="AN14" i="1"/>
  <c r="AQ48" i="1"/>
  <c r="AT48" i="1"/>
  <c r="AQ37" i="1"/>
  <c r="AT37" i="1"/>
  <c r="AN48" i="1"/>
  <c r="AQ82" i="1"/>
  <c r="AT82" i="1"/>
  <c r="AM98" i="1"/>
  <c r="AQ94" i="1"/>
  <c r="AT94" i="1"/>
  <c r="AQ77" i="1"/>
  <c r="AN98" i="1" l="1"/>
  <c r="AQ60" i="1"/>
  <c r="AN60" i="1"/>
  <c r="AR37" i="1"/>
  <c r="AR60" i="1" s="1"/>
  <c r="AR98" i="1"/>
  <c r="AO98" i="1"/>
  <c r="AO102" i="1" s="1"/>
  <c r="AN102" i="1"/>
  <c r="AM102" i="1"/>
  <c r="AQ98" i="1"/>
  <c r="AR102" i="1" l="1"/>
  <c r="AQ102" i="1"/>
</calcChain>
</file>

<file path=xl/sharedStrings.xml><?xml version="1.0" encoding="utf-8"?>
<sst xmlns="http://schemas.openxmlformats.org/spreadsheetml/2006/main" count="320" uniqueCount="196">
  <si>
    <t>Основное средство</t>
  </si>
  <si>
    <t>Инв. номер</t>
  </si>
  <si>
    <t>Дата ввода в экслуатацию МП</t>
  </si>
  <si>
    <t>Амортизационная группа</t>
  </si>
  <si>
    <t>Срок полезного исп. БУ</t>
  </si>
  <si>
    <t>Максимальный СПИ</t>
  </si>
  <si>
    <t>Балансовая ст-ть</t>
  </si>
  <si>
    <t>Амортизация 1 мес по максимальному СПИ</t>
  </si>
  <si>
    <t>АУП</t>
  </si>
  <si>
    <t>Вторая группа (свыше 2 лет до 3 лет включительно)</t>
  </si>
  <si>
    <t>Десятая группа (свыше 30 лет)</t>
  </si>
  <si>
    <t>Шестая группа (свыше 10 лет до 15 лет включительно)</t>
  </si>
  <si>
    <t>Четвертая группа (свыше 5 лет до 7 лет включительно)</t>
  </si>
  <si>
    <t>Третья группа (свыше 3 лет до 5 лет включительно)</t>
  </si>
  <si>
    <t>Пятая группа (свыше 7 лет до 10 лет включительно)</t>
  </si>
  <si>
    <t>Итог</t>
  </si>
  <si>
    <t>СЭУ</t>
  </si>
  <si>
    <t>Счетчик портативный однофазный эталонный СЕ601</t>
  </si>
  <si>
    <t>Оборудование для локального ограничения водоотведения "ГЛОТ"</t>
  </si>
  <si>
    <t>Прибор Энергомонитор 3.3Т1-С /1</t>
  </si>
  <si>
    <t>Прибор Энергомонитор 3.3Т1-С /2</t>
  </si>
  <si>
    <t>Прибор Энергомонитор 3.3Т1-С /3</t>
  </si>
  <si>
    <t>Прибор Энергомонитор 3.3Т1-С /4</t>
  </si>
  <si>
    <t>Прибор Энергомонитор 3.3Т1-С /5</t>
  </si>
  <si>
    <t>АРМ(Компьютер в сборе Intel Core i5-9500+Монитор LCD Samsung 27"+клавиатура)</t>
  </si>
  <si>
    <t>АИИСКУЭ нижний многоквартирные дома</t>
  </si>
  <si>
    <t>Автоматизированная интеллектуальная система коммерческого учета эл.энергии(АИСКУЭ) (2-й этап)</t>
  </si>
  <si>
    <t>МФУ Kyocera M4125idn 1102P23NLO</t>
  </si>
  <si>
    <t>СЭР</t>
  </si>
  <si>
    <t xml:space="preserve">Система охранного телевидения </t>
  </si>
  <si>
    <t>Нежилое помещение  по ул.Чубынина д.14, Литер А3, А4</t>
  </si>
  <si>
    <t>Стол письменный на опорной тумбе левый 2230*1740*760 (туя)</t>
  </si>
  <si>
    <t>Шкаф для бумаг 1310*450*2100 (туя)</t>
  </si>
  <si>
    <t>Шкаф для одежды 1310*450*2100 (туя)</t>
  </si>
  <si>
    <t>Телевизор LED TCL 50"L50P6US Metal (черный)</t>
  </si>
  <si>
    <t>Телевизор LED TCL 65"L65P6US Metal (черный)/Uitra HD/60Hz/DVB-T/DVB-T2/DVB-C/DVB-S/D VB-S2/USB/WiFi</t>
  </si>
  <si>
    <t>Информационная стойка 1600(Д)х350(Ш)х2600(В)мм Ясень светлый/Белый</t>
  </si>
  <si>
    <t>Ресепшин 2200(Д)х800(Ш)х1100(В)мм Ясень светлый/Белый</t>
  </si>
  <si>
    <t>Стоянка автомобильная по ул.Чубынина. д.14</t>
  </si>
  <si>
    <t>Кухонный гарнитур "Анастасия"(Белый с пр/фрезез/капучино) со столешницей 38 мм</t>
  </si>
  <si>
    <t>Автоматическая пож. сигнализация и система оповещения и управления эвакуацией в нежилых помещениях</t>
  </si>
  <si>
    <t>Автоматический шлагбаум</t>
  </si>
  <si>
    <t>Стоянка автомобильная по ул.Чубынина. д.14 (для собственных нужд)</t>
  </si>
  <si>
    <t>Система записи "Клиент-Оператор" ЦОК</t>
  </si>
  <si>
    <t>Принтер Kyocera Ecosys M2540DN 1102SNH3NL0 { А4,40ppm,1200*1200dpi. 512mb,Ethernet, RJ,USB}</t>
  </si>
  <si>
    <t>ИТОГО</t>
  </si>
  <si>
    <t xml:space="preserve">Автоматизированная интеллектуальная система комерческого учета эл.энергии(АИСКУЭ) </t>
  </si>
  <si>
    <t>Система электронной очереди, ул.Чубынина 14</t>
  </si>
  <si>
    <t>GNSS приемник SOUTH Galaxy G 1 Plus на базе платы управления "Trimbie"</t>
  </si>
  <si>
    <t>Ворота откатные</t>
  </si>
  <si>
    <t>Ворота подъемные секционные арочного склада №2</t>
  </si>
  <si>
    <t>Ворота секционные №1</t>
  </si>
  <si>
    <t>Ворота секционные №2</t>
  </si>
  <si>
    <t>Встраиваемый холодильник Samsung BRB260030WW/WT</t>
  </si>
  <si>
    <t>Вывеска с светодиодной подсветкой на металлической конструкции с логотипом "АО Салехарэнерго"</t>
  </si>
  <si>
    <t>Генератор ЗУБР инверторный</t>
  </si>
  <si>
    <t>Дверь металлическая</t>
  </si>
  <si>
    <t>Кондиционер KITANO KR-AKEBONO-12</t>
  </si>
  <si>
    <t xml:space="preserve">Кухонный гарнитур со встраиваемой техникой </t>
  </si>
  <si>
    <t>Мезонин</t>
  </si>
  <si>
    <t>МФУ Kyocera ECOSYS M2040dn,P/C/S, ч/б лазерный, A4, 40стр/мин, 1200x1200 dpi, 512 Мб, USB 2.0 /1</t>
  </si>
  <si>
    <t>МФУ Kyocera ECOSYS M2040dn,P/C/S, ч/б лазерный, A4, 40стр/мин, 1200x1200 dpi, 512 Мб, USB 2.0 /2</t>
  </si>
  <si>
    <t>МФУ струйное с цветной печатью СНПЧ А3 Epson L14150</t>
  </si>
  <si>
    <t>Нежилые помещения №1-49,83-100</t>
  </si>
  <si>
    <t>Нивелир цифровой Trimble DINI 0.7, поверен</t>
  </si>
  <si>
    <t>Принтер Kyocera Ecosys M3655idn 1102ТВ3NL0</t>
  </si>
  <si>
    <t>Принтер Kyocera М2540DN 1102SH3NL0{A4,40ррm,1200х1200dpi,512Mb,Ethernet RJ-45,USB}</t>
  </si>
  <si>
    <t>Секционный стеллаж для хранения автошин</t>
  </si>
  <si>
    <t>Сервер Rack</t>
  </si>
  <si>
    <t>Система SPRecord ISDN E1-S</t>
  </si>
  <si>
    <t>Система видеонаблюдения административного здания</t>
  </si>
  <si>
    <t>Система видеонаблюдения административного здания ул.Свердлова 39</t>
  </si>
  <si>
    <t>Система видеонаблюдения склада ОМТС ул.Игарская</t>
  </si>
  <si>
    <t>Система для видеоконференций Logitech ConferenceCam Group</t>
  </si>
  <si>
    <t>Система шкафов ЗАК 2910х360х2810 (туя) (2 открытыхстеллажа,1 комбинир,руч.квадро,2 рад.модул.</t>
  </si>
  <si>
    <t>Склад (База ОМТС Теплый склад 12*42)</t>
  </si>
  <si>
    <t>Сплит-системам Haier HSU-12HRM №1</t>
  </si>
  <si>
    <t>Сплит-системам Haier HSU-12HRM №2</t>
  </si>
  <si>
    <t>Сплит-системам HISENSE AS-10UR4SVETG67</t>
  </si>
  <si>
    <t>Сплит-системам HISENSE AS-10UR4SVETG67(C)</t>
  </si>
  <si>
    <t>Сплит-системам Mitsubishi Electric MSZ-EF25VE/MUZ-EF25VE</t>
  </si>
  <si>
    <t>Стол для переговоров наборной</t>
  </si>
  <si>
    <t>Стол секретаря</t>
  </si>
  <si>
    <t>Тумба под оргтехнику</t>
  </si>
  <si>
    <t>Уничтожитель (шредер) Bulros 5850S Bulros SH-D-LGR-585 0-130-__-02 Китай</t>
  </si>
  <si>
    <t>Фронтальные стеллажи</t>
  </si>
  <si>
    <t>Шкаф купе</t>
  </si>
  <si>
    <t>Шкаф Купе</t>
  </si>
  <si>
    <t>Шкаф купе встроенный зеркало Бронза, с монтажом и доставкой</t>
  </si>
  <si>
    <t>Шкаф купе стекло</t>
  </si>
  <si>
    <t>Шкаф Распашной.Полки</t>
  </si>
  <si>
    <t>Эстакада для хранения металлопроката</t>
  </si>
  <si>
    <t>30.11.2022</t>
  </si>
  <si>
    <t>30.04.2018</t>
  </si>
  <si>
    <t>30.09.2023</t>
  </si>
  <si>
    <t>30.09.2019</t>
  </si>
  <si>
    <t>31.12.2021</t>
  </si>
  <si>
    <t>28.06.2019</t>
  </si>
  <si>
    <t>12.11.2010</t>
  </si>
  <si>
    <t>28.03.2019</t>
  </si>
  <si>
    <t>31.01.2019</t>
  </si>
  <si>
    <t>29.04.2022</t>
  </si>
  <si>
    <t>31.12.2022</t>
  </si>
  <si>
    <t>29.12.2023</t>
  </si>
  <si>
    <t>28.12.2024</t>
  </si>
  <si>
    <t>29.07.2010</t>
  </si>
  <si>
    <t>25.12.2020</t>
  </si>
  <si>
    <t>29.01.2020</t>
  </si>
  <si>
    <t>11.02.2020</t>
  </si>
  <si>
    <t>14.03.2024</t>
  </si>
  <si>
    <t>31.12.2023</t>
  </si>
  <si>
    <t>20.12.2018</t>
  </si>
  <si>
    <t>31.03.2009</t>
  </si>
  <si>
    <t>29.09.2023</t>
  </si>
  <si>
    <t>01.04.2023</t>
  </si>
  <si>
    <t>27.12.2019</t>
  </si>
  <si>
    <t>11.04.2011</t>
  </si>
  <si>
    <t>01.07.2024</t>
  </si>
  <si>
    <t>20.11.2019</t>
  </si>
  <si>
    <t>21.08.2019</t>
  </si>
  <si>
    <t>31.05.2023</t>
  </si>
  <si>
    <t>09.02.2021</t>
  </si>
  <si>
    <t>28.10.2019</t>
  </si>
  <si>
    <t>25.09.2018</t>
  </si>
  <si>
    <t>26.09.2018</t>
  </si>
  <si>
    <t>30.08.2019</t>
  </si>
  <si>
    <t>29.06.2018</t>
  </si>
  <si>
    <t>Седьмая группа (свыше 15 лет до 20 лет включительно)</t>
  </si>
  <si>
    <t>Девятая группа (свыше 25 лет до 30 лет включительно)</t>
  </si>
  <si>
    <t>Автоматизированная интеллектуальная система коммерческого учета эл.энергии(АИСКУЭ) (3-й этап)</t>
  </si>
  <si>
    <t>09.01.2023</t>
  </si>
  <si>
    <t>31.12.2024</t>
  </si>
  <si>
    <t>01.12.2020</t>
  </si>
  <si>
    <t>15.04.2019</t>
  </si>
  <si>
    <t>31.01.2020</t>
  </si>
  <si>
    <t>28.08.2018</t>
  </si>
  <si>
    <t>31.10.2018</t>
  </si>
  <si>
    <t>30.11.2018</t>
  </si>
  <si>
    <t>28.09.2018</t>
  </si>
  <si>
    <t>16.10.2018</t>
  </si>
  <si>
    <t>26.12.2017</t>
  </si>
  <si>
    <t>26.12.2019</t>
  </si>
  <si>
    <t>29.11.2019</t>
  </si>
  <si>
    <t>31.03.2016</t>
  </si>
  <si>
    <t>30.11.2023</t>
  </si>
  <si>
    <t>27.06.2018</t>
  </si>
  <si>
    <t>01.10.2018</t>
  </si>
  <si>
    <t>20.07.2018</t>
  </si>
  <si>
    <t>2027 год</t>
  </si>
  <si>
    <t>2026 год</t>
  </si>
  <si>
    <t>2025 год</t>
  </si>
  <si>
    <t>2024 год</t>
  </si>
  <si>
    <t>2028 год</t>
  </si>
  <si>
    <t>Расчет амортизационных отчислений АО "Салехардэнерго" по виду деятельности сбыт электроэнергии на 2026 - 2028 годы (ПЛАН)</t>
  </si>
  <si>
    <t>Начальник планово-экономического отдела</t>
  </si>
  <si>
    <t>Шипицын И.А.</t>
  </si>
  <si>
    <t>Автоматизированная интеллектуальная система коммерческого учета эл.энергии(АИСКУЭ) (4-й этап)</t>
  </si>
  <si>
    <t>Амортизация за 12 мес по МСПИ</t>
  </si>
  <si>
    <t>Амортизация за 2024 (факт) по данным БУ</t>
  </si>
  <si>
    <t>остаточная ст-ть (на конец) по данным БУ
31.12.2024</t>
  </si>
  <si>
    <t>Амортизация за 2025 по данным БУ</t>
  </si>
  <si>
    <t>Начисленная амортизация 2024</t>
  </si>
  <si>
    <t>Доля ГП</t>
  </si>
  <si>
    <t>остаточная ст-ть (на конец) по данным БУ
31.12.2025</t>
  </si>
  <si>
    <t>остаточная ст-ть (на конец) по данным БУ
31.12.2026</t>
  </si>
  <si>
    <t>остаточная ст-ть (на конец) по данным БУ
31.12.2027</t>
  </si>
  <si>
    <t>остаточная ст-ть (на конец) по данным БУ
31.12.2028</t>
  </si>
  <si>
    <t>накопленная амортизация на 31.12.2024</t>
  </si>
  <si>
    <t>Амортизация за 2024 относимая на ГП по данным БУ</t>
  </si>
  <si>
    <t>Амортизация за 2025 относимая на ГП по данным БУ</t>
  </si>
  <si>
    <t>Амортизация за 2026 относимая на ГП по данным БУ</t>
  </si>
  <si>
    <t>Амортизация за 2027 относимая на ГП по данным БУ</t>
  </si>
  <si>
    <t>Амортизация за 2028 относимая на ГП по данным БУ</t>
  </si>
  <si>
    <t>Амортизация за 2024 по МСПИ относимая на ГП</t>
  </si>
  <si>
    <t>Амортизация за 2025 по МСПИ относимая на ГП</t>
  </si>
  <si>
    <t>Амортизация за 2026 по МСПИ относимая на ГП</t>
  </si>
  <si>
    <t>Амортизация за 2027 по МСПИ относимая на ГП</t>
  </si>
  <si>
    <t>Амортизация за 2028 по МСПИ относимая на ГП</t>
  </si>
  <si>
    <t>Амортизация ОС ОХР</t>
  </si>
  <si>
    <t>Амортизация ОС ПР</t>
  </si>
  <si>
    <t>Информационная системы "1С. Зарплата и управление персоналом" редакция 3.1</t>
  </si>
  <si>
    <t>Неисключительные права на пользование ПО Kaspersky security</t>
  </si>
  <si>
    <t>Права на программу для ЭВМ</t>
  </si>
  <si>
    <t>Право использования системы ОЛИМПОКС</t>
  </si>
  <si>
    <t>Первая группа (от 1 года до 2 лет включительно)</t>
  </si>
  <si>
    <t>Амортизация за 2026 по данным БУ</t>
  </si>
  <si>
    <t>Амортизация за 2027 по данным БУ</t>
  </si>
  <si>
    <t>Амортизация за 2028 по данным БУ</t>
  </si>
  <si>
    <t>Амортизация ОС ОПР</t>
  </si>
  <si>
    <t>СБЫТ сч. 20</t>
  </si>
  <si>
    <t>Амортизация за 2024 по МСПИ</t>
  </si>
  <si>
    <t>Амортизация за 2025 по МСПИ</t>
  </si>
  <si>
    <t>Амортизация за 2026 по МСПИ</t>
  </si>
  <si>
    <t>Амортизация за 2027 по МСПИ</t>
  </si>
  <si>
    <t>Амортизация за 2028 по МСПИ</t>
  </si>
  <si>
    <t>балансовая ст-ть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</si>
</sst>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000;[Red]\-00000000"/>
    <numFmt numFmtId="165" formatCode="0.00;[Red]\-0.00"/>
    <numFmt numFmtId="166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59430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</font>
    <font>
      <b/>
      <sz val="10"/>
      <color indexed="5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5F2DD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3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165" fontId="6" fillId="4" borderId="2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0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0" fontId="8" fillId="5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40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" fontId="7" fillId="4" borderId="3" xfId="2" applyNumberFormat="1" applyFont="1" applyFill="1" applyBorder="1" applyAlignment="1">
      <alignment horizontal="center" vertical="center" wrapText="1"/>
    </xf>
    <xf numFmtId="40" fontId="7" fillId="4" borderId="3" xfId="2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0" fontId="3" fillId="5" borderId="4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0" fontId="3" fillId="5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4" fillId="5" borderId="9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6" fontId="9" fillId="5" borderId="1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0" fontId="8" fillId="5" borderId="4" xfId="1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4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4" borderId="3" xfId="2" applyFont="1" applyFill="1" applyBorder="1" applyAlignment="1">
      <alignment vertical="center" wrapText="1"/>
    </xf>
    <xf numFmtId="0" fontId="7" fillId="4" borderId="3" xfId="2" applyFont="1" applyFill="1" applyBorder="1" applyAlignment="1">
      <alignment horizontal="right" vertical="center" wrapText="1"/>
    </xf>
    <xf numFmtId="165" fontId="7" fillId="4" borderId="3" xfId="2" applyNumberFormat="1" applyFont="1" applyFill="1" applyBorder="1" applyAlignment="1">
      <alignment horizontal="right" vertical="center" wrapText="1"/>
    </xf>
    <xf numFmtId="40" fontId="7" fillId="4" borderId="3" xfId="2" applyNumberFormat="1" applyFont="1" applyFill="1" applyBorder="1" applyAlignment="1">
      <alignment horizontal="right" vertical="center" wrapText="1"/>
    </xf>
    <xf numFmtId="164" fontId="7" fillId="4" borderId="3" xfId="2" applyNumberFormat="1" applyFont="1" applyFill="1" applyBorder="1" applyAlignment="1">
      <alignment horizontal="right" vertical="center" wrapText="1"/>
    </xf>
    <xf numFmtId="40" fontId="7" fillId="7" borderId="3" xfId="2" applyNumberFormat="1" applyFont="1" applyFill="1" applyBorder="1" applyAlignment="1">
      <alignment horizontal="right" vertical="center" wrapText="1"/>
    </xf>
    <xf numFmtId="0" fontId="7" fillId="7" borderId="3" xfId="2" applyFont="1" applyFill="1" applyBorder="1" applyAlignment="1">
      <alignment horizontal="right" vertical="center" wrapText="1"/>
    </xf>
    <xf numFmtId="40" fontId="7" fillId="4" borderId="10" xfId="2" applyNumberFormat="1" applyFont="1" applyFill="1" applyBorder="1" applyAlignment="1">
      <alignment horizontal="center" vertical="center" wrapText="1"/>
    </xf>
    <xf numFmtId="14" fontId="7" fillId="4" borderId="3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40" fontId="7" fillId="4" borderId="1" xfId="2" applyNumberFormat="1" applyFont="1" applyFill="1" applyBorder="1" applyAlignment="1">
      <alignment horizontal="right" vertical="center" wrapText="1"/>
    </xf>
    <xf numFmtId="0" fontId="7" fillId="4" borderId="1" xfId="2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40" fontId="7" fillId="4" borderId="8" xfId="2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6" fontId="9" fillId="6" borderId="17" xfId="0" applyNumberFormat="1" applyFont="1" applyFill="1" applyBorder="1" applyAlignment="1">
      <alignment horizontal="center" vertical="center"/>
    </xf>
    <xf numFmtId="166" fontId="9" fillId="5" borderId="12" xfId="0" applyNumberFormat="1" applyFont="1" applyFill="1" applyBorder="1" applyAlignment="1">
      <alignment horizontal="center" vertical="center"/>
    </xf>
    <xf numFmtId="40" fontId="8" fillId="5" borderId="18" xfId="1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6" fontId="9" fillId="6" borderId="12" xfId="0" applyNumberFormat="1" applyFont="1" applyFill="1" applyBorder="1" applyAlignment="1">
      <alignment horizontal="center" vertical="center"/>
    </xf>
    <xf numFmtId="4" fontId="4" fillId="5" borderId="4" xfId="0" applyNumberFormat="1" applyFont="1" applyFill="1" applyBorder="1" applyAlignment="1">
      <alignment horizontal="center" vertical="center"/>
    </xf>
    <xf numFmtId="166" fontId="9" fillId="5" borderId="22" xfId="0" applyNumberFormat="1" applyFont="1" applyFill="1" applyBorder="1" applyAlignment="1">
      <alignment horizontal="center" vertical="center"/>
    </xf>
    <xf numFmtId="40" fontId="7" fillId="4" borderId="0" xfId="2" applyNumberFormat="1" applyFont="1" applyFill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0" fontId="10" fillId="5" borderId="8" xfId="2" applyNumberFormat="1" applyFont="1" applyFill="1" applyBorder="1" applyAlignment="1">
      <alignment horizontal="center" vertical="center" wrapText="1"/>
    </xf>
    <xf numFmtId="40" fontId="10" fillId="5" borderId="23" xfId="2" applyNumberFormat="1" applyFont="1" applyFill="1" applyBorder="1" applyAlignment="1">
      <alignment horizontal="center" vertical="center" wrapText="1"/>
    </xf>
    <xf numFmtId="166" fontId="9" fillId="6" borderId="25" xfId="0" applyNumberFormat="1" applyFont="1" applyFill="1" applyBorder="1" applyAlignment="1">
      <alignment horizontal="center" vertical="center"/>
    </xf>
    <xf numFmtId="4" fontId="4" fillId="5" borderId="18" xfId="0" applyNumberFormat="1" applyFont="1" applyFill="1" applyBorder="1" applyAlignment="1">
      <alignment horizontal="center" vertical="center"/>
    </xf>
    <xf numFmtId="40" fontId="8" fillId="5" borderId="24" xfId="1" applyNumberFormat="1" applyFont="1" applyFill="1" applyBorder="1" applyAlignment="1">
      <alignment horizontal="center" vertical="center" wrapText="1"/>
    </xf>
    <xf numFmtId="166" fontId="9" fillId="6" borderId="26" xfId="0" applyNumberFormat="1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6" fontId="9" fillId="5" borderId="27" xfId="0" applyNumberFormat="1" applyFont="1" applyFill="1" applyBorder="1" applyAlignment="1">
      <alignment horizontal="center" vertical="center"/>
    </xf>
    <xf numFmtId="40" fontId="8" fillId="5" borderId="28" xfId="1" applyNumberFormat="1" applyFont="1" applyFill="1" applyBorder="1" applyAlignment="1">
      <alignment horizontal="center" vertical="center" wrapText="1"/>
    </xf>
    <xf numFmtId="166" fontId="9" fillId="6" borderId="29" xfId="0" applyNumberFormat="1" applyFont="1" applyFill="1" applyBorder="1" applyAlignment="1">
      <alignment horizontal="center" vertical="center"/>
    </xf>
    <xf numFmtId="166" fontId="9" fillId="5" borderId="26" xfId="0" applyNumberFormat="1" applyFont="1" applyFill="1" applyBorder="1" applyAlignment="1">
      <alignment horizontal="center" vertical="center"/>
    </xf>
    <xf numFmtId="40" fontId="8" fillId="5" borderId="23" xfId="1" applyNumberFormat="1" applyFont="1" applyFill="1" applyBorder="1" applyAlignment="1">
      <alignment horizontal="center" vertical="center" wrapText="1"/>
    </xf>
    <xf numFmtId="166" fontId="9" fillId="6" borderId="30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 wrapText="1"/>
    </xf>
    <xf numFmtId="10" fontId="2" fillId="3" borderId="8" xfId="0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 wrapText="1"/>
    </xf>
    <xf numFmtId="10" fontId="2" fillId="3" borderId="4" xfId="0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166" fontId="2" fillId="0" borderId="20" xfId="0" applyNumberFormat="1" applyFont="1" applyBorder="1" applyAlignment="1">
      <alignment horizontal="center" vertical="center"/>
    </xf>
    <xf numFmtId="4" fontId="0" fillId="0" borderId="0" xfId="0" applyNumberFormat="1"/>
    <xf numFmtId="166" fontId="0" fillId="0" borderId="0" xfId="0" applyNumberFormat="1"/>
    <xf numFmtId="40" fontId="0" fillId="0" borderId="0" xfId="0" applyNumberFormat="1"/>
    <xf numFmtId="40" fontId="5" fillId="4" borderId="8" xfId="2" applyNumberForma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wrapText="1" indent="1"/>
    </xf>
    <xf numFmtId="40" fontId="11" fillId="0" borderId="32" xfId="0" applyNumberFormat="1" applyFont="1" applyBorder="1" applyAlignment="1">
      <alignment horizontal="right" vertical="top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0" fontId="7" fillId="0" borderId="3" xfId="2" applyFont="1" applyFill="1" applyBorder="1" applyAlignment="1">
      <alignment vertical="center" wrapText="1"/>
    </xf>
    <xf numFmtId="164" fontId="7" fillId="0" borderId="3" xfId="2" applyNumberFormat="1" applyFont="1" applyFill="1" applyBorder="1" applyAlignment="1">
      <alignment horizontal="right" vertical="center" wrapText="1"/>
    </xf>
    <xf numFmtId="0" fontId="7" fillId="0" borderId="3" xfId="2" applyFont="1" applyFill="1" applyBorder="1" applyAlignment="1">
      <alignment horizontal="right" vertical="center" wrapText="1"/>
    </xf>
    <xf numFmtId="40" fontId="7" fillId="0" borderId="8" xfId="2" applyNumberFormat="1" applyFont="1" applyFill="1" applyBorder="1" applyAlignment="1">
      <alignment horizontal="center" vertical="center" wrapText="1"/>
    </xf>
    <xf numFmtId="40" fontId="7" fillId="0" borderId="1" xfId="2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TDSheet" xfId="1" xr:uid="{2B8C99FF-4E5F-4D76-BA08-83B21D0923E7}"/>
    <cellStyle name="Обычный_Лист1" xfId="2" xr:uid="{C11C7460-9E12-45D8-86D6-42E2CF5C36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Y110"/>
  <sheetViews>
    <sheetView tabSelected="1" zoomScaleNormal="100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9" sqref="G9"/>
    </sheetView>
  </sheetViews>
  <sheetFormatPr defaultColWidth="9" defaultRowHeight="15" x14ac:dyDescent="0.25"/>
  <cols>
    <col min="1" max="1" width="2" style="1" customWidth="1"/>
    <col min="2" max="2" width="31.7109375" style="1" customWidth="1"/>
    <col min="3" max="3" width="11.5703125" style="1" customWidth="1"/>
    <col min="4" max="4" width="13" style="1" customWidth="1"/>
    <col min="5" max="5" width="18.7109375" style="1" customWidth="1"/>
    <col min="6" max="6" width="14.7109375" style="1" customWidth="1"/>
    <col min="7" max="10" width="15" style="1" customWidth="1"/>
    <col min="11" max="11" width="8.5703125" style="1" customWidth="1"/>
    <col min="12" max="12" width="13.42578125" style="1" customWidth="1"/>
    <col min="13" max="13" width="11.5703125" style="1" customWidth="1"/>
    <col min="14" max="14" width="13.85546875" style="1" customWidth="1"/>
    <col min="15" max="26" width="15.5703125" style="1" customWidth="1"/>
    <col min="27" max="27" width="15.5703125" style="2" customWidth="1"/>
    <col min="28" max="30" width="15.5703125" style="1" customWidth="1"/>
    <col min="31" max="31" width="15.5703125" style="2" customWidth="1"/>
    <col min="32" max="32" width="15.5703125" style="1" customWidth="1"/>
    <col min="33" max="33" width="15.5703125" style="2" customWidth="1"/>
    <col min="34" max="36" width="15.5703125" style="1" customWidth="1"/>
    <col min="37" max="37" width="15.5703125" style="2" customWidth="1"/>
    <col min="38" max="38" width="15.5703125" style="1" customWidth="1"/>
    <col min="39" max="39" width="15.5703125" style="2" customWidth="1"/>
    <col min="40" max="42" width="15.5703125" style="1" customWidth="1"/>
    <col min="43" max="43" width="15.5703125" style="2" customWidth="1"/>
    <col min="44" max="44" width="15.5703125" style="1" customWidth="1"/>
    <col min="45" max="45" width="16.42578125" customWidth="1"/>
    <col min="46" max="46" width="14.140625" style="1" customWidth="1"/>
    <col min="47" max="47" width="9" style="1"/>
    <col min="48" max="48" width="39.140625" style="1" customWidth="1"/>
    <col min="49" max="49" width="16.7109375" style="1" customWidth="1"/>
    <col min="50" max="50" width="15.28515625" style="1" customWidth="1"/>
    <col min="51" max="16384" width="9" style="1"/>
  </cols>
  <sheetData>
    <row r="1" spans="2:51" ht="19.5" thickBot="1" x14ac:dyDescent="0.3">
      <c r="B1" s="51" t="s">
        <v>153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2"/>
      <c r="P1" s="51"/>
      <c r="Q1" s="51"/>
      <c r="S1" s="2"/>
      <c r="T1" s="51"/>
      <c r="U1" s="2"/>
      <c r="V1" s="51"/>
      <c r="W1" s="51"/>
      <c r="Y1" s="2"/>
      <c r="Z1" s="51"/>
      <c r="AB1" s="51"/>
      <c r="AC1" s="51"/>
      <c r="AF1" s="51"/>
      <c r="AH1" s="51"/>
      <c r="AI1" s="51"/>
      <c r="AL1" s="51"/>
      <c r="AN1" s="51"/>
      <c r="AO1" s="51"/>
      <c r="AR1" s="51"/>
    </row>
    <row r="2" spans="2:51" x14ac:dyDescent="0.25">
      <c r="O2" s="100" t="s">
        <v>151</v>
      </c>
      <c r="P2" s="101"/>
      <c r="Q2" s="101"/>
      <c r="R2" s="101"/>
      <c r="S2" s="101"/>
      <c r="T2" s="102"/>
      <c r="U2" s="100" t="s">
        <v>150</v>
      </c>
      <c r="V2" s="101"/>
      <c r="W2" s="101"/>
      <c r="X2" s="101"/>
      <c r="Y2" s="101"/>
      <c r="Z2" s="101"/>
      <c r="AA2" s="94" t="s">
        <v>149</v>
      </c>
      <c r="AB2" s="95"/>
      <c r="AC2" s="95"/>
      <c r="AD2" s="95"/>
      <c r="AE2" s="95"/>
      <c r="AF2" s="96"/>
      <c r="AG2" s="94" t="s">
        <v>148</v>
      </c>
      <c r="AH2" s="95"/>
      <c r="AI2" s="95"/>
      <c r="AJ2" s="95"/>
      <c r="AK2" s="95"/>
      <c r="AL2" s="96"/>
      <c r="AM2" s="94" t="s">
        <v>152</v>
      </c>
      <c r="AN2" s="95"/>
      <c r="AO2" s="95"/>
      <c r="AP2" s="95"/>
      <c r="AQ2" s="95"/>
      <c r="AR2" s="97"/>
    </row>
    <row r="3" spans="2:51" ht="51" x14ac:dyDescent="0.25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161</v>
      </c>
      <c r="I3" s="3" t="s">
        <v>195</v>
      </c>
      <c r="J3" s="3" t="s">
        <v>167</v>
      </c>
      <c r="K3" s="3" t="s">
        <v>5</v>
      </c>
      <c r="L3" s="3" t="s">
        <v>6</v>
      </c>
      <c r="M3" s="3" t="s">
        <v>7</v>
      </c>
      <c r="N3" s="32" t="s">
        <v>157</v>
      </c>
      <c r="O3" s="34" t="s">
        <v>158</v>
      </c>
      <c r="P3" s="3" t="s">
        <v>159</v>
      </c>
      <c r="Q3" s="3" t="s">
        <v>190</v>
      </c>
      <c r="R3" s="3" t="s">
        <v>162</v>
      </c>
      <c r="S3" s="32" t="s">
        <v>168</v>
      </c>
      <c r="T3" s="32" t="s">
        <v>173</v>
      </c>
      <c r="U3" s="34" t="s">
        <v>160</v>
      </c>
      <c r="V3" s="3" t="s">
        <v>163</v>
      </c>
      <c r="W3" s="3" t="s">
        <v>191</v>
      </c>
      <c r="X3" s="3" t="s">
        <v>162</v>
      </c>
      <c r="Y3" s="32" t="s">
        <v>169</v>
      </c>
      <c r="Z3" s="32" t="s">
        <v>174</v>
      </c>
      <c r="AA3" s="34" t="s">
        <v>185</v>
      </c>
      <c r="AB3" s="3" t="s">
        <v>164</v>
      </c>
      <c r="AC3" s="3" t="s">
        <v>192</v>
      </c>
      <c r="AD3" s="3" t="s">
        <v>162</v>
      </c>
      <c r="AE3" s="66" t="s">
        <v>170</v>
      </c>
      <c r="AF3" s="32" t="s">
        <v>175</v>
      </c>
      <c r="AG3" s="34" t="s">
        <v>186</v>
      </c>
      <c r="AH3" s="3" t="s">
        <v>165</v>
      </c>
      <c r="AI3" s="3" t="s">
        <v>193</v>
      </c>
      <c r="AJ3" s="3" t="s">
        <v>162</v>
      </c>
      <c r="AK3" s="66" t="s">
        <v>171</v>
      </c>
      <c r="AL3" s="32" t="s">
        <v>176</v>
      </c>
      <c r="AM3" s="34" t="s">
        <v>187</v>
      </c>
      <c r="AN3" s="3" t="s">
        <v>166</v>
      </c>
      <c r="AO3" s="3" t="s">
        <v>194</v>
      </c>
      <c r="AP3" s="3" t="s">
        <v>162</v>
      </c>
      <c r="AQ3" s="66" t="s">
        <v>172</v>
      </c>
      <c r="AR3" s="35" t="s">
        <v>177</v>
      </c>
    </row>
    <row r="4" spans="2:51" x14ac:dyDescent="0.25">
      <c r="B4" s="4" t="s">
        <v>8</v>
      </c>
      <c r="C4" s="4"/>
      <c r="D4" s="4"/>
      <c r="E4" s="4"/>
      <c r="F4" s="4"/>
      <c r="G4" s="4"/>
      <c r="H4" s="5"/>
      <c r="I4" s="5"/>
      <c r="J4" s="5"/>
      <c r="K4" s="4"/>
      <c r="L4" s="6"/>
      <c r="M4" s="6"/>
      <c r="N4" s="20"/>
      <c r="O4" s="23"/>
      <c r="P4" s="5"/>
      <c r="Q4" s="5"/>
      <c r="R4" s="7">
        <v>0.14630000000000001</v>
      </c>
      <c r="S4" s="20"/>
      <c r="T4" s="20"/>
      <c r="U4" s="23"/>
      <c r="V4" s="5"/>
      <c r="W4" s="5"/>
      <c r="X4" s="7">
        <v>0.14630000000000001</v>
      </c>
      <c r="Y4" s="20"/>
      <c r="Z4" s="20"/>
      <c r="AA4" s="23"/>
      <c r="AB4" s="5"/>
      <c r="AC4" s="5"/>
      <c r="AD4" s="7">
        <v>0.14630000000000001</v>
      </c>
      <c r="AE4" s="6"/>
      <c r="AF4" s="20"/>
      <c r="AG4" s="23"/>
      <c r="AH4" s="5"/>
      <c r="AI4" s="5"/>
      <c r="AJ4" s="7">
        <v>0.14630000000000001</v>
      </c>
      <c r="AK4" s="6"/>
      <c r="AL4" s="20"/>
      <c r="AM4" s="23"/>
      <c r="AN4" s="5"/>
      <c r="AO4" s="5"/>
      <c r="AP4" s="7">
        <v>0.14630000000000001</v>
      </c>
      <c r="AQ4" s="6"/>
      <c r="AR4" s="24"/>
    </row>
    <row r="5" spans="2:51" ht="33.75" x14ac:dyDescent="0.25">
      <c r="B5" s="42" t="s">
        <v>48</v>
      </c>
      <c r="C5" s="104">
        <v>17955</v>
      </c>
      <c r="D5" s="43" t="s">
        <v>92</v>
      </c>
      <c r="E5" s="42" t="s">
        <v>12</v>
      </c>
      <c r="F5" s="44">
        <v>84</v>
      </c>
      <c r="G5" s="44">
        <v>84</v>
      </c>
      <c r="H5" s="45">
        <v>50595.24</v>
      </c>
      <c r="I5" s="45">
        <v>354166.67</v>
      </c>
      <c r="J5" s="45">
        <v>105406.75</v>
      </c>
      <c r="K5" s="8">
        <f t="shared" ref="K5:K36" si="0">G5</f>
        <v>84</v>
      </c>
      <c r="L5" s="18">
        <f t="shared" ref="L5:L36" si="1">I5</f>
        <v>354166.67</v>
      </c>
      <c r="M5" s="9">
        <f>ROUND(L5/K5,2)</f>
        <v>4216.2700000000004</v>
      </c>
      <c r="N5" s="21">
        <f>M5*12</f>
        <v>50595.240000000005</v>
      </c>
      <c r="O5" s="55">
        <v>50595.24</v>
      </c>
      <c r="P5" s="52">
        <v>248759.92</v>
      </c>
      <c r="Q5" s="52">
        <f>MIN(O5,$N5)</f>
        <v>50595.24</v>
      </c>
      <c r="R5" s="80">
        <f t="shared" ref="R5:R58" si="2">0.14634727724*100</f>
        <v>14.634727723999999</v>
      </c>
      <c r="S5" s="21">
        <f>O5*R5/100</f>
        <v>7404.4756153043372</v>
      </c>
      <c r="T5" s="21">
        <f>Q5*R5/100</f>
        <v>7404.4756153043372</v>
      </c>
      <c r="U5" s="36">
        <f t="shared" ref="U5:U36" si="3">MIN(ROUND(L5/F5,2)*12,P5)</f>
        <v>50595.240000000005</v>
      </c>
      <c r="V5" s="52">
        <f>MAX(0,P5-U5)</f>
        <v>198164.68</v>
      </c>
      <c r="W5" s="52">
        <f>MIN(U5,$N5)</f>
        <v>50595.240000000005</v>
      </c>
      <c r="X5" s="80">
        <f t="shared" ref="X5:X58" si="4">0.14634727724*100</f>
        <v>14.634727723999999</v>
      </c>
      <c r="Y5" s="21">
        <f t="shared" ref="Y5:Y36" si="5">U5*X5/100</f>
        <v>7404.4756153043381</v>
      </c>
      <c r="Z5" s="21">
        <f>W5*X5/100</f>
        <v>7404.4756153043381</v>
      </c>
      <c r="AA5" s="55">
        <f>MIN(ROUND($L5/$F5,2)*12,V5)</f>
        <v>50595.240000000005</v>
      </c>
      <c r="AB5" s="52">
        <f>MAX(0,V5-AA5)</f>
        <v>147569.44</v>
      </c>
      <c r="AC5" s="52">
        <f>MIN(AA5,$N5)</f>
        <v>50595.240000000005</v>
      </c>
      <c r="AD5" s="80">
        <f t="shared" ref="AD5:AD58" si="6">0.14634727724*100</f>
        <v>14.634727723999999</v>
      </c>
      <c r="AE5" s="9">
        <f t="shared" ref="AE5:AE55" si="7">AA5*AD5/100</f>
        <v>7404.4756153043381</v>
      </c>
      <c r="AF5" s="21">
        <f>AC5*AD5/100</f>
        <v>7404.4756153043381</v>
      </c>
      <c r="AG5" s="55">
        <f>MIN(ROUND($L5/$F5,2)*12,AB5)</f>
        <v>50595.240000000005</v>
      </c>
      <c r="AH5" s="52">
        <f t="shared" ref="AH5:AH36" si="8">MAX(0,AB5-AG5)</f>
        <v>96974.2</v>
      </c>
      <c r="AI5" s="52">
        <f>MIN(AG5,$N5)</f>
        <v>50595.240000000005</v>
      </c>
      <c r="AJ5" s="80">
        <f t="shared" ref="AJ5:AJ58" si="9">0.14634727724*100</f>
        <v>14.634727723999999</v>
      </c>
      <c r="AK5" s="9">
        <f t="shared" ref="AK5:AK55" si="10">AG5*AJ5/100</f>
        <v>7404.4756153043381</v>
      </c>
      <c r="AL5" s="21">
        <f>AI5*AJ5/100</f>
        <v>7404.4756153043381</v>
      </c>
      <c r="AM5" s="55">
        <f>MIN(ROUND($L5/$F5,2)*12,AH5)</f>
        <v>50595.240000000005</v>
      </c>
      <c r="AN5" s="52">
        <f>MAX(0,AH5-AM5)</f>
        <v>46378.959999999992</v>
      </c>
      <c r="AO5" s="52">
        <f>MIN(AM5,$N5)</f>
        <v>50595.240000000005</v>
      </c>
      <c r="AP5" s="80">
        <f t="shared" ref="AP5:AP58" si="11">0.14634727724*100</f>
        <v>14.634727723999999</v>
      </c>
      <c r="AQ5" s="9">
        <f t="shared" ref="AQ5:AQ55" si="12">AM5*AP5/100</f>
        <v>7404.4756153043381</v>
      </c>
      <c r="AR5" s="25">
        <f>AO5*AP5/100</f>
        <v>7404.4756153043381</v>
      </c>
      <c r="AT5" s="16">
        <f>L5-J5-U5-AA5-AG5-AM5</f>
        <v>46378.959999999992</v>
      </c>
      <c r="AV5"/>
      <c r="AW5"/>
      <c r="AX5"/>
      <c r="AY5"/>
    </row>
    <row r="6" spans="2:51" ht="33.75" x14ac:dyDescent="0.25">
      <c r="B6" s="42" t="s">
        <v>49</v>
      </c>
      <c r="C6" s="104">
        <v>16946</v>
      </c>
      <c r="D6" s="43" t="s">
        <v>93</v>
      </c>
      <c r="E6" s="42" t="s">
        <v>11</v>
      </c>
      <c r="F6" s="44">
        <v>180</v>
      </c>
      <c r="G6" s="44">
        <v>180</v>
      </c>
      <c r="H6" s="45">
        <v>11905.32</v>
      </c>
      <c r="I6" s="45">
        <v>178579.7</v>
      </c>
      <c r="J6" s="45">
        <v>79368.800000000003</v>
      </c>
      <c r="K6" s="8">
        <f t="shared" si="0"/>
        <v>180</v>
      </c>
      <c r="L6" s="18">
        <f t="shared" si="1"/>
        <v>178579.7</v>
      </c>
      <c r="M6" s="9">
        <f t="shared" ref="M6:M55" si="13">ROUND(L6/K6,2)</f>
        <v>992.11</v>
      </c>
      <c r="N6" s="21">
        <f t="shared" ref="N6:N55" si="14">M6*12</f>
        <v>11905.32</v>
      </c>
      <c r="O6" s="55">
        <v>11905.32</v>
      </c>
      <c r="P6" s="52">
        <v>99210.9</v>
      </c>
      <c r="Q6" s="52">
        <f t="shared" ref="Q6:Q55" si="15">MIN(O6,$N6)</f>
        <v>11905.32</v>
      </c>
      <c r="R6" s="80">
        <f t="shared" si="2"/>
        <v>14.634727723999999</v>
      </c>
      <c r="S6" s="21">
        <f t="shared" ref="S6:S55" si="16">O6*R6/100</f>
        <v>1742.3111666709167</v>
      </c>
      <c r="T6" s="21">
        <f t="shared" ref="T6:T55" si="17">Q6*R6/100</f>
        <v>1742.3111666709167</v>
      </c>
      <c r="U6" s="36">
        <f t="shared" si="3"/>
        <v>11905.32</v>
      </c>
      <c r="V6" s="52">
        <f t="shared" ref="V6:V55" si="18">MAX(0,P6-U6)</f>
        <v>87305.579999999987</v>
      </c>
      <c r="W6" s="52">
        <f t="shared" ref="W6:W55" si="19">MIN(U6,$N6)</f>
        <v>11905.32</v>
      </c>
      <c r="X6" s="80">
        <f t="shared" si="4"/>
        <v>14.634727723999999</v>
      </c>
      <c r="Y6" s="21">
        <f t="shared" si="5"/>
        <v>1742.3111666709167</v>
      </c>
      <c r="Z6" s="21">
        <f t="shared" ref="Z6:Z55" si="20">W6*X6/100</f>
        <v>1742.3111666709167</v>
      </c>
      <c r="AA6" s="55">
        <f t="shared" ref="AA6:AA55" si="21">MIN(ROUND($L6/$F6,2)*12,V6)</f>
        <v>11905.32</v>
      </c>
      <c r="AB6" s="52">
        <f t="shared" ref="AB6:AB55" si="22">MAX(0,V6-AA6)</f>
        <v>75400.25999999998</v>
      </c>
      <c r="AC6" s="52">
        <f t="shared" ref="AC6:AC55" si="23">MIN(AA6,$N6)</f>
        <v>11905.32</v>
      </c>
      <c r="AD6" s="80">
        <f t="shared" si="6"/>
        <v>14.634727723999999</v>
      </c>
      <c r="AE6" s="9">
        <f t="shared" si="7"/>
        <v>1742.3111666709167</v>
      </c>
      <c r="AF6" s="21">
        <f t="shared" ref="AF6:AF55" si="24">AC6*AD6/100</f>
        <v>1742.3111666709167</v>
      </c>
      <c r="AG6" s="55">
        <f t="shared" ref="AG6:AG55" si="25">MIN(ROUND($L6/$F6,2)*12,AB6)</f>
        <v>11905.32</v>
      </c>
      <c r="AH6" s="52">
        <f t="shared" si="8"/>
        <v>63494.939999999981</v>
      </c>
      <c r="AI6" s="52">
        <f t="shared" ref="AI6:AI55" si="26">MIN(AG6,$N6)</f>
        <v>11905.32</v>
      </c>
      <c r="AJ6" s="80">
        <f t="shared" si="9"/>
        <v>14.634727723999999</v>
      </c>
      <c r="AK6" s="9">
        <f t="shared" si="10"/>
        <v>1742.3111666709167</v>
      </c>
      <c r="AL6" s="21">
        <f t="shared" ref="AL6:AL55" si="27">AI6*AJ6/100</f>
        <v>1742.3111666709167</v>
      </c>
      <c r="AM6" s="55">
        <f t="shared" ref="AM6:AM55" si="28">MIN(ROUND($L6/$F6,2)*12,AH6)</f>
        <v>11905.32</v>
      </c>
      <c r="AN6" s="52">
        <f t="shared" ref="AN6:AN55" si="29">MAX(0,AH6-AM6)</f>
        <v>51589.619999999981</v>
      </c>
      <c r="AO6" s="52">
        <f t="shared" ref="AO6:AO55" si="30">MIN(AM6,$N6)</f>
        <v>11905.32</v>
      </c>
      <c r="AP6" s="80">
        <f t="shared" si="11"/>
        <v>14.634727723999999</v>
      </c>
      <c r="AQ6" s="9">
        <f t="shared" si="12"/>
        <v>1742.3111666709167</v>
      </c>
      <c r="AR6" s="25">
        <f t="shared" ref="AR6:AR55" si="31">AO6*AP6/100</f>
        <v>1742.3111666709167</v>
      </c>
      <c r="AT6" s="16">
        <f t="shared" ref="AT6:AT72" si="32">L6-J6-U6-AA6-AG6-AM6</f>
        <v>51589.62000000001</v>
      </c>
      <c r="AV6"/>
      <c r="AW6"/>
      <c r="AX6"/>
      <c r="AY6"/>
    </row>
    <row r="7" spans="2:51" ht="33.75" x14ac:dyDescent="0.25">
      <c r="B7" s="42" t="s">
        <v>50</v>
      </c>
      <c r="C7" s="104">
        <v>18022</v>
      </c>
      <c r="D7" s="43" t="s">
        <v>92</v>
      </c>
      <c r="E7" s="42" t="s">
        <v>11</v>
      </c>
      <c r="F7" s="44">
        <v>180</v>
      </c>
      <c r="G7" s="44">
        <v>180</v>
      </c>
      <c r="H7" s="45">
        <v>30266.639999999999</v>
      </c>
      <c r="I7" s="45">
        <v>454000</v>
      </c>
      <c r="J7" s="45">
        <v>63055.5</v>
      </c>
      <c r="K7" s="8">
        <f t="shared" si="0"/>
        <v>180</v>
      </c>
      <c r="L7" s="18">
        <f t="shared" si="1"/>
        <v>454000</v>
      </c>
      <c r="M7" s="9">
        <f t="shared" si="13"/>
        <v>2522.2199999999998</v>
      </c>
      <c r="N7" s="21">
        <f t="shared" si="14"/>
        <v>30266.639999999999</v>
      </c>
      <c r="O7" s="55">
        <v>30266.639999999999</v>
      </c>
      <c r="P7" s="52">
        <v>390944.5</v>
      </c>
      <c r="Q7" s="52">
        <f t="shared" si="15"/>
        <v>30266.639999999999</v>
      </c>
      <c r="R7" s="80">
        <f t="shared" si="2"/>
        <v>14.634727723999999</v>
      </c>
      <c r="S7" s="21">
        <f t="shared" si="16"/>
        <v>4429.4403552032736</v>
      </c>
      <c r="T7" s="21">
        <f t="shared" si="17"/>
        <v>4429.4403552032736</v>
      </c>
      <c r="U7" s="36">
        <f t="shared" si="3"/>
        <v>30266.639999999999</v>
      </c>
      <c r="V7" s="52">
        <f t="shared" si="18"/>
        <v>360677.86</v>
      </c>
      <c r="W7" s="52">
        <f t="shared" si="19"/>
        <v>30266.639999999999</v>
      </c>
      <c r="X7" s="80">
        <f t="shared" si="4"/>
        <v>14.634727723999999</v>
      </c>
      <c r="Y7" s="21">
        <f t="shared" si="5"/>
        <v>4429.4403552032736</v>
      </c>
      <c r="Z7" s="21">
        <f t="shared" si="20"/>
        <v>4429.4403552032736</v>
      </c>
      <c r="AA7" s="55">
        <f t="shared" si="21"/>
        <v>30266.639999999999</v>
      </c>
      <c r="AB7" s="52">
        <f t="shared" si="22"/>
        <v>330411.21999999997</v>
      </c>
      <c r="AC7" s="52">
        <f t="shared" si="23"/>
        <v>30266.639999999999</v>
      </c>
      <c r="AD7" s="80">
        <f t="shared" si="6"/>
        <v>14.634727723999999</v>
      </c>
      <c r="AE7" s="9">
        <f t="shared" si="7"/>
        <v>4429.4403552032736</v>
      </c>
      <c r="AF7" s="21">
        <f t="shared" si="24"/>
        <v>4429.4403552032736</v>
      </c>
      <c r="AG7" s="55">
        <f t="shared" si="25"/>
        <v>30266.639999999999</v>
      </c>
      <c r="AH7" s="52">
        <f t="shared" si="8"/>
        <v>300144.57999999996</v>
      </c>
      <c r="AI7" s="52">
        <f t="shared" si="26"/>
        <v>30266.639999999999</v>
      </c>
      <c r="AJ7" s="80">
        <f t="shared" si="9"/>
        <v>14.634727723999999</v>
      </c>
      <c r="AK7" s="9">
        <f t="shared" si="10"/>
        <v>4429.4403552032736</v>
      </c>
      <c r="AL7" s="21">
        <f t="shared" si="27"/>
        <v>4429.4403552032736</v>
      </c>
      <c r="AM7" s="55">
        <f t="shared" si="28"/>
        <v>30266.639999999999</v>
      </c>
      <c r="AN7" s="52">
        <f t="shared" si="29"/>
        <v>269877.93999999994</v>
      </c>
      <c r="AO7" s="52">
        <f t="shared" si="30"/>
        <v>30266.639999999999</v>
      </c>
      <c r="AP7" s="80">
        <f t="shared" si="11"/>
        <v>14.634727723999999</v>
      </c>
      <c r="AQ7" s="9">
        <f t="shared" si="12"/>
        <v>4429.4403552032736</v>
      </c>
      <c r="AR7" s="25">
        <f t="shared" si="31"/>
        <v>4429.4403552032736</v>
      </c>
      <c r="AT7" s="16">
        <f t="shared" si="32"/>
        <v>269877.93999999994</v>
      </c>
      <c r="AV7"/>
      <c r="AW7"/>
      <c r="AX7"/>
      <c r="AY7"/>
    </row>
    <row r="8" spans="2:51" ht="33.75" x14ac:dyDescent="0.25">
      <c r="B8" s="42" t="s">
        <v>51</v>
      </c>
      <c r="C8" s="104">
        <v>18129</v>
      </c>
      <c r="D8" s="43" t="s">
        <v>94</v>
      </c>
      <c r="E8" s="42" t="s">
        <v>11</v>
      </c>
      <c r="F8" s="44">
        <v>180</v>
      </c>
      <c r="G8" s="44">
        <v>180</v>
      </c>
      <c r="H8" s="45">
        <v>29458.080000000002</v>
      </c>
      <c r="I8" s="45">
        <v>441870.82</v>
      </c>
      <c r="J8" s="45">
        <v>36822.6</v>
      </c>
      <c r="K8" s="8">
        <f t="shared" si="0"/>
        <v>180</v>
      </c>
      <c r="L8" s="18">
        <f t="shared" si="1"/>
        <v>441870.82</v>
      </c>
      <c r="M8" s="9">
        <f t="shared" si="13"/>
        <v>2454.84</v>
      </c>
      <c r="N8" s="21">
        <f t="shared" si="14"/>
        <v>29458.080000000002</v>
      </c>
      <c r="O8" s="55">
        <v>29458.080000000002</v>
      </c>
      <c r="P8" s="52">
        <v>405048.22</v>
      </c>
      <c r="Q8" s="52">
        <f t="shared" si="15"/>
        <v>29458.080000000002</v>
      </c>
      <c r="R8" s="80">
        <f t="shared" si="2"/>
        <v>14.634727723999999</v>
      </c>
      <c r="S8" s="21">
        <f t="shared" si="16"/>
        <v>4311.109800718099</v>
      </c>
      <c r="T8" s="21">
        <f t="shared" si="17"/>
        <v>4311.109800718099</v>
      </c>
      <c r="U8" s="36">
        <f t="shared" si="3"/>
        <v>29458.080000000002</v>
      </c>
      <c r="V8" s="52">
        <f t="shared" si="18"/>
        <v>375590.13999999996</v>
      </c>
      <c r="W8" s="52">
        <f t="shared" si="19"/>
        <v>29458.080000000002</v>
      </c>
      <c r="X8" s="80">
        <f t="shared" si="4"/>
        <v>14.634727723999999</v>
      </c>
      <c r="Y8" s="21">
        <f t="shared" si="5"/>
        <v>4311.109800718099</v>
      </c>
      <c r="Z8" s="21">
        <f t="shared" si="20"/>
        <v>4311.109800718099</v>
      </c>
      <c r="AA8" s="55">
        <f t="shared" si="21"/>
        <v>29458.080000000002</v>
      </c>
      <c r="AB8" s="52">
        <f t="shared" si="22"/>
        <v>346132.05999999994</v>
      </c>
      <c r="AC8" s="52">
        <f t="shared" si="23"/>
        <v>29458.080000000002</v>
      </c>
      <c r="AD8" s="80">
        <f t="shared" si="6"/>
        <v>14.634727723999999</v>
      </c>
      <c r="AE8" s="9">
        <f t="shared" si="7"/>
        <v>4311.109800718099</v>
      </c>
      <c r="AF8" s="21">
        <f t="shared" si="24"/>
        <v>4311.109800718099</v>
      </c>
      <c r="AG8" s="55">
        <f t="shared" si="25"/>
        <v>29458.080000000002</v>
      </c>
      <c r="AH8" s="52">
        <f t="shared" si="8"/>
        <v>316673.97999999992</v>
      </c>
      <c r="AI8" s="52">
        <f t="shared" si="26"/>
        <v>29458.080000000002</v>
      </c>
      <c r="AJ8" s="80">
        <f t="shared" si="9"/>
        <v>14.634727723999999</v>
      </c>
      <c r="AK8" s="9">
        <f t="shared" si="10"/>
        <v>4311.109800718099</v>
      </c>
      <c r="AL8" s="21">
        <f t="shared" si="27"/>
        <v>4311.109800718099</v>
      </c>
      <c r="AM8" s="55">
        <f t="shared" si="28"/>
        <v>29458.080000000002</v>
      </c>
      <c r="AN8" s="52">
        <f t="shared" si="29"/>
        <v>287215.89999999991</v>
      </c>
      <c r="AO8" s="52">
        <f t="shared" si="30"/>
        <v>29458.080000000002</v>
      </c>
      <c r="AP8" s="80">
        <f t="shared" si="11"/>
        <v>14.634727723999999</v>
      </c>
      <c r="AQ8" s="9">
        <f t="shared" si="12"/>
        <v>4311.109800718099</v>
      </c>
      <c r="AR8" s="25">
        <f t="shared" si="31"/>
        <v>4311.109800718099</v>
      </c>
      <c r="AT8" s="16">
        <f t="shared" si="32"/>
        <v>287215.89999999997</v>
      </c>
      <c r="AV8"/>
      <c r="AW8"/>
      <c r="AX8"/>
      <c r="AY8"/>
    </row>
    <row r="9" spans="2:51" ht="33.75" x14ac:dyDescent="0.25">
      <c r="B9" s="42" t="s">
        <v>52</v>
      </c>
      <c r="C9" s="104">
        <v>18130</v>
      </c>
      <c r="D9" s="43" t="s">
        <v>94</v>
      </c>
      <c r="E9" s="42" t="s">
        <v>11</v>
      </c>
      <c r="F9" s="44">
        <v>180</v>
      </c>
      <c r="G9" s="44">
        <v>180</v>
      </c>
      <c r="H9" s="45">
        <v>29458.080000000002</v>
      </c>
      <c r="I9" s="45">
        <v>441870.82</v>
      </c>
      <c r="J9" s="45">
        <v>36822.6</v>
      </c>
      <c r="K9" s="8">
        <f t="shared" si="0"/>
        <v>180</v>
      </c>
      <c r="L9" s="18">
        <f t="shared" si="1"/>
        <v>441870.82</v>
      </c>
      <c r="M9" s="9">
        <f t="shared" si="13"/>
        <v>2454.84</v>
      </c>
      <c r="N9" s="21">
        <f t="shared" si="14"/>
        <v>29458.080000000002</v>
      </c>
      <c r="O9" s="55">
        <v>29458.080000000002</v>
      </c>
      <c r="P9" s="52">
        <v>405048.22</v>
      </c>
      <c r="Q9" s="52">
        <f t="shared" si="15"/>
        <v>29458.080000000002</v>
      </c>
      <c r="R9" s="80">
        <f t="shared" si="2"/>
        <v>14.634727723999999</v>
      </c>
      <c r="S9" s="21">
        <f t="shared" si="16"/>
        <v>4311.109800718099</v>
      </c>
      <c r="T9" s="21">
        <f t="shared" si="17"/>
        <v>4311.109800718099</v>
      </c>
      <c r="U9" s="36">
        <f t="shared" si="3"/>
        <v>29458.080000000002</v>
      </c>
      <c r="V9" s="52">
        <f t="shared" si="18"/>
        <v>375590.13999999996</v>
      </c>
      <c r="W9" s="52">
        <f t="shared" si="19"/>
        <v>29458.080000000002</v>
      </c>
      <c r="X9" s="80">
        <f t="shared" si="4"/>
        <v>14.634727723999999</v>
      </c>
      <c r="Y9" s="21">
        <f t="shared" si="5"/>
        <v>4311.109800718099</v>
      </c>
      <c r="Z9" s="21">
        <f t="shared" si="20"/>
        <v>4311.109800718099</v>
      </c>
      <c r="AA9" s="55">
        <f t="shared" si="21"/>
        <v>29458.080000000002</v>
      </c>
      <c r="AB9" s="52">
        <f t="shared" si="22"/>
        <v>346132.05999999994</v>
      </c>
      <c r="AC9" s="52">
        <f t="shared" si="23"/>
        <v>29458.080000000002</v>
      </c>
      <c r="AD9" s="80">
        <f t="shared" si="6"/>
        <v>14.634727723999999</v>
      </c>
      <c r="AE9" s="9">
        <f t="shared" si="7"/>
        <v>4311.109800718099</v>
      </c>
      <c r="AF9" s="21">
        <f t="shared" si="24"/>
        <v>4311.109800718099</v>
      </c>
      <c r="AG9" s="55">
        <f t="shared" si="25"/>
        <v>29458.080000000002</v>
      </c>
      <c r="AH9" s="52">
        <f t="shared" si="8"/>
        <v>316673.97999999992</v>
      </c>
      <c r="AI9" s="52">
        <f t="shared" si="26"/>
        <v>29458.080000000002</v>
      </c>
      <c r="AJ9" s="80">
        <f t="shared" si="9"/>
        <v>14.634727723999999</v>
      </c>
      <c r="AK9" s="9">
        <f t="shared" si="10"/>
        <v>4311.109800718099</v>
      </c>
      <c r="AL9" s="21">
        <f t="shared" si="27"/>
        <v>4311.109800718099</v>
      </c>
      <c r="AM9" s="55">
        <f t="shared" si="28"/>
        <v>29458.080000000002</v>
      </c>
      <c r="AN9" s="52">
        <f t="shared" si="29"/>
        <v>287215.89999999991</v>
      </c>
      <c r="AO9" s="52">
        <f t="shared" si="30"/>
        <v>29458.080000000002</v>
      </c>
      <c r="AP9" s="80">
        <f t="shared" si="11"/>
        <v>14.634727723999999</v>
      </c>
      <c r="AQ9" s="9">
        <f t="shared" si="12"/>
        <v>4311.109800718099</v>
      </c>
      <c r="AR9" s="25">
        <f t="shared" si="31"/>
        <v>4311.109800718099</v>
      </c>
      <c r="AT9" s="16">
        <f t="shared" si="32"/>
        <v>287215.89999999997</v>
      </c>
      <c r="AV9"/>
      <c r="AW9"/>
      <c r="AX9"/>
      <c r="AY9"/>
    </row>
    <row r="10" spans="2:51" ht="33.75" x14ac:dyDescent="0.25">
      <c r="B10" s="103" t="s">
        <v>53</v>
      </c>
      <c r="C10" s="104">
        <v>17234</v>
      </c>
      <c r="D10" s="43" t="s">
        <v>95</v>
      </c>
      <c r="E10" s="42" t="s">
        <v>13</v>
      </c>
      <c r="F10" s="44">
        <v>60</v>
      </c>
      <c r="G10" s="44">
        <v>60</v>
      </c>
      <c r="H10" s="45">
        <v>7000.07</v>
      </c>
      <c r="I10" s="45">
        <v>46665.83</v>
      </c>
      <c r="J10" s="45">
        <v>46665.83</v>
      </c>
      <c r="K10" s="8">
        <f t="shared" si="0"/>
        <v>60</v>
      </c>
      <c r="L10" s="18">
        <f t="shared" si="1"/>
        <v>46665.83</v>
      </c>
      <c r="M10" s="9">
        <f t="shared" si="13"/>
        <v>777.76</v>
      </c>
      <c r="N10" s="21">
        <f t="shared" si="14"/>
        <v>9333.119999999999</v>
      </c>
      <c r="O10" s="55">
        <v>7000.07</v>
      </c>
      <c r="P10" s="53">
        <v>0</v>
      </c>
      <c r="Q10" s="52">
        <f t="shared" si="15"/>
        <v>7000.07</v>
      </c>
      <c r="R10" s="80">
        <f t="shared" si="2"/>
        <v>14.634727723999999</v>
      </c>
      <c r="S10" s="21">
        <f t="shared" si="16"/>
        <v>1024.4411849894068</v>
      </c>
      <c r="T10" s="21">
        <f t="shared" si="17"/>
        <v>1024.4411849894068</v>
      </c>
      <c r="U10" s="36">
        <f t="shared" si="3"/>
        <v>0</v>
      </c>
      <c r="V10" s="52">
        <f t="shared" si="18"/>
        <v>0</v>
      </c>
      <c r="W10" s="52">
        <f t="shared" si="19"/>
        <v>0</v>
      </c>
      <c r="X10" s="80">
        <f t="shared" si="4"/>
        <v>14.634727723999999</v>
      </c>
      <c r="Y10" s="21">
        <f t="shared" si="5"/>
        <v>0</v>
      </c>
      <c r="Z10" s="21">
        <f t="shared" si="20"/>
        <v>0</v>
      </c>
      <c r="AA10" s="55">
        <f t="shared" si="21"/>
        <v>0</v>
      </c>
      <c r="AB10" s="52">
        <f t="shared" si="22"/>
        <v>0</v>
      </c>
      <c r="AC10" s="52">
        <f t="shared" si="23"/>
        <v>0</v>
      </c>
      <c r="AD10" s="80">
        <f t="shared" si="6"/>
        <v>14.634727723999999</v>
      </c>
      <c r="AE10" s="9">
        <f t="shared" si="7"/>
        <v>0</v>
      </c>
      <c r="AF10" s="21">
        <f t="shared" si="24"/>
        <v>0</v>
      </c>
      <c r="AG10" s="55">
        <f t="shared" si="25"/>
        <v>0</v>
      </c>
      <c r="AH10" s="52">
        <f t="shared" si="8"/>
        <v>0</v>
      </c>
      <c r="AI10" s="52">
        <f t="shared" si="26"/>
        <v>0</v>
      </c>
      <c r="AJ10" s="80">
        <f t="shared" si="9"/>
        <v>14.634727723999999</v>
      </c>
      <c r="AK10" s="9">
        <f t="shared" si="10"/>
        <v>0</v>
      </c>
      <c r="AL10" s="21">
        <f t="shared" si="27"/>
        <v>0</v>
      </c>
      <c r="AM10" s="55">
        <f t="shared" si="28"/>
        <v>0</v>
      </c>
      <c r="AN10" s="52">
        <f t="shared" si="29"/>
        <v>0</v>
      </c>
      <c r="AO10" s="52">
        <f t="shared" si="30"/>
        <v>0</v>
      </c>
      <c r="AP10" s="80">
        <f t="shared" si="11"/>
        <v>14.634727723999999</v>
      </c>
      <c r="AQ10" s="9">
        <f t="shared" si="12"/>
        <v>0</v>
      </c>
      <c r="AR10" s="25">
        <f t="shared" si="31"/>
        <v>0</v>
      </c>
      <c r="AT10" s="16">
        <f t="shared" si="32"/>
        <v>0</v>
      </c>
      <c r="AV10"/>
      <c r="AW10"/>
      <c r="AX10"/>
      <c r="AY10"/>
    </row>
    <row r="11" spans="2:51" ht="33.75" x14ac:dyDescent="0.25">
      <c r="B11" s="103" t="s">
        <v>54</v>
      </c>
      <c r="C11" s="104">
        <v>17829</v>
      </c>
      <c r="D11" s="43" t="s">
        <v>96</v>
      </c>
      <c r="E11" s="42" t="s">
        <v>13</v>
      </c>
      <c r="F11" s="44">
        <v>60</v>
      </c>
      <c r="G11" s="44">
        <v>60</v>
      </c>
      <c r="H11" s="45">
        <v>56799.96</v>
      </c>
      <c r="I11" s="45">
        <v>284000</v>
      </c>
      <c r="J11" s="45">
        <v>170399.88</v>
      </c>
      <c r="K11" s="8">
        <f t="shared" si="0"/>
        <v>60</v>
      </c>
      <c r="L11" s="18">
        <f t="shared" si="1"/>
        <v>284000</v>
      </c>
      <c r="M11" s="9">
        <f t="shared" si="13"/>
        <v>4733.33</v>
      </c>
      <c r="N11" s="21">
        <f t="shared" si="14"/>
        <v>56799.96</v>
      </c>
      <c r="O11" s="55">
        <v>56799.96</v>
      </c>
      <c r="P11" s="52">
        <v>113600.12</v>
      </c>
      <c r="Q11" s="52">
        <f t="shared" si="15"/>
        <v>56799.96</v>
      </c>
      <c r="R11" s="80">
        <f t="shared" si="2"/>
        <v>14.634727723999999</v>
      </c>
      <c r="S11" s="21">
        <f t="shared" si="16"/>
        <v>8312.5194933409111</v>
      </c>
      <c r="T11" s="21">
        <f t="shared" si="17"/>
        <v>8312.5194933409111</v>
      </c>
      <c r="U11" s="36">
        <f t="shared" si="3"/>
        <v>56799.96</v>
      </c>
      <c r="V11" s="52">
        <f t="shared" si="18"/>
        <v>56800.159999999996</v>
      </c>
      <c r="W11" s="52">
        <f t="shared" si="19"/>
        <v>56799.96</v>
      </c>
      <c r="X11" s="80">
        <f t="shared" si="4"/>
        <v>14.634727723999999</v>
      </c>
      <c r="Y11" s="21">
        <f t="shared" si="5"/>
        <v>8312.5194933409111</v>
      </c>
      <c r="Z11" s="21">
        <f t="shared" si="20"/>
        <v>8312.5194933409111</v>
      </c>
      <c r="AA11" s="55">
        <f t="shared" si="21"/>
        <v>56799.96</v>
      </c>
      <c r="AB11" s="52">
        <f t="shared" si="22"/>
        <v>0.19999999999708962</v>
      </c>
      <c r="AC11" s="52">
        <f t="shared" si="23"/>
        <v>56799.96</v>
      </c>
      <c r="AD11" s="80">
        <f t="shared" si="6"/>
        <v>14.634727723999999</v>
      </c>
      <c r="AE11" s="9">
        <f t="shared" si="7"/>
        <v>8312.5194933409111</v>
      </c>
      <c r="AF11" s="21">
        <f t="shared" si="24"/>
        <v>8312.5194933409111</v>
      </c>
      <c r="AG11" s="55">
        <f t="shared" si="25"/>
        <v>0.19999999999708962</v>
      </c>
      <c r="AH11" s="52">
        <f t="shared" si="8"/>
        <v>0</v>
      </c>
      <c r="AI11" s="52">
        <f t="shared" si="26"/>
        <v>0.19999999999708962</v>
      </c>
      <c r="AJ11" s="80">
        <f t="shared" si="9"/>
        <v>14.634727723999999</v>
      </c>
      <c r="AK11" s="9">
        <f t="shared" si="10"/>
        <v>2.9269455447574071E-2</v>
      </c>
      <c r="AL11" s="21">
        <f t="shared" si="27"/>
        <v>2.9269455447574071E-2</v>
      </c>
      <c r="AM11" s="55">
        <f t="shared" si="28"/>
        <v>0</v>
      </c>
      <c r="AN11" s="52">
        <f>MAX(0,AH11-AM11)</f>
        <v>0</v>
      </c>
      <c r="AO11" s="52">
        <f t="shared" si="30"/>
        <v>0</v>
      </c>
      <c r="AP11" s="80">
        <f t="shared" si="11"/>
        <v>14.634727723999999</v>
      </c>
      <c r="AQ11" s="9">
        <f t="shared" si="12"/>
        <v>0</v>
      </c>
      <c r="AR11" s="25">
        <f t="shared" si="31"/>
        <v>0</v>
      </c>
      <c r="AT11" s="16">
        <f t="shared" si="32"/>
        <v>0</v>
      </c>
      <c r="AV11"/>
      <c r="AW11"/>
      <c r="AX11"/>
      <c r="AY11"/>
    </row>
    <row r="12" spans="2:51" ht="33.75" x14ac:dyDescent="0.25">
      <c r="B12" s="103" t="s">
        <v>55</v>
      </c>
      <c r="C12" s="104">
        <v>17187</v>
      </c>
      <c r="D12" s="43" t="s">
        <v>97</v>
      </c>
      <c r="E12" s="42" t="s">
        <v>13</v>
      </c>
      <c r="F12" s="44">
        <v>60</v>
      </c>
      <c r="G12" s="44">
        <v>60</v>
      </c>
      <c r="H12" s="45">
        <v>4266.82</v>
      </c>
      <c r="I12" s="45">
        <v>42670</v>
      </c>
      <c r="J12" s="45">
        <v>42670</v>
      </c>
      <c r="K12" s="8">
        <f t="shared" si="0"/>
        <v>60</v>
      </c>
      <c r="L12" s="18">
        <f t="shared" si="1"/>
        <v>42670</v>
      </c>
      <c r="M12" s="9">
        <f t="shared" si="13"/>
        <v>711.17</v>
      </c>
      <c r="N12" s="21">
        <f t="shared" si="14"/>
        <v>8534.0399999999991</v>
      </c>
      <c r="O12" s="55">
        <v>4266.82</v>
      </c>
      <c r="P12" s="53">
        <v>0</v>
      </c>
      <c r="Q12" s="52">
        <f t="shared" si="15"/>
        <v>4266.82</v>
      </c>
      <c r="R12" s="80">
        <f t="shared" si="2"/>
        <v>14.634727723999999</v>
      </c>
      <c r="S12" s="21">
        <f t="shared" si="16"/>
        <v>624.43748947317681</v>
      </c>
      <c r="T12" s="21">
        <f t="shared" si="17"/>
        <v>624.43748947317681</v>
      </c>
      <c r="U12" s="36">
        <f t="shared" si="3"/>
        <v>0</v>
      </c>
      <c r="V12" s="52">
        <f t="shared" si="18"/>
        <v>0</v>
      </c>
      <c r="W12" s="52">
        <f t="shared" si="19"/>
        <v>0</v>
      </c>
      <c r="X12" s="80">
        <f t="shared" si="4"/>
        <v>14.634727723999999</v>
      </c>
      <c r="Y12" s="21">
        <f t="shared" si="5"/>
        <v>0</v>
      </c>
      <c r="Z12" s="21">
        <f t="shared" si="20"/>
        <v>0</v>
      </c>
      <c r="AA12" s="55">
        <f t="shared" si="21"/>
        <v>0</v>
      </c>
      <c r="AB12" s="52">
        <f t="shared" si="22"/>
        <v>0</v>
      </c>
      <c r="AC12" s="52">
        <f t="shared" si="23"/>
        <v>0</v>
      </c>
      <c r="AD12" s="80">
        <f t="shared" si="6"/>
        <v>14.634727723999999</v>
      </c>
      <c r="AE12" s="9">
        <f t="shared" si="7"/>
        <v>0</v>
      </c>
      <c r="AF12" s="21">
        <f t="shared" si="24"/>
        <v>0</v>
      </c>
      <c r="AG12" s="55">
        <f t="shared" si="25"/>
        <v>0</v>
      </c>
      <c r="AH12" s="52">
        <f t="shared" si="8"/>
        <v>0</v>
      </c>
      <c r="AI12" s="52">
        <f t="shared" si="26"/>
        <v>0</v>
      </c>
      <c r="AJ12" s="80">
        <f t="shared" si="9"/>
        <v>14.634727723999999</v>
      </c>
      <c r="AK12" s="9">
        <f t="shared" si="10"/>
        <v>0</v>
      </c>
      <c r="AL12" s="21">
        <f t="shared" si="27"/>
        <v>0</v>
      </c>
      <c r="AM12" s="55">
        <f t="shared" si="28"/>
        <v>0</v>
      </c>
      <c r="AN12" s="52">
        <f t="shared" si="29"/>
        <v>0</v>
      </c>
      <c r="AO12" s="52">
        <f t="shared" si="30"/>
        <v>0</v>
      </c>
      <c r="AP12" s="80">
        <f t="shared" si="11"/>
        <v>14.634727723999999</v>
      </c>
      <c r="AQ12" s="9">
        <f t="shared" si="12"/>
        <v>0</v>
      </c>
      <c r="AR12" s="25">
        <f t="shared" si="31"/>
        <v>0</v>
      </c>
      <c r="AT12" s="16">
        <f t="shared" si="32"/>
        <v>0</v>
      </c>
      <c r="AV12"/>
      <c r="AW12"/>
      <c r="AX12"/>
      <c r="AY12"/>
    </row>
    <row r="13" spans="2:51" ht="33.75" x14ac:dyDescent="0.25">
      <c r="B13" s="103" t="s">
        <v>56</v>
      </c>
      <c r="C13" s="104">
        <v>10363</v>
      </c>
      <c r="D13" s="43" t="s">
        <v>98</v>
      </c>
      <c r="E13" s="42" t="s">
        <v>127</v>
      </c>
      <c r="F13" s="44">
        <v>121</v>
      </c>
      <c r="G13" s="44">
        <v>240</v>
      </c>
      <c r="H13" s="45">
        <v>2519.4</v>
      </c>
      <c r="I13" s="45">
        <v>25403.599999999999</v>
      </c>
      <c r="J13" s="45">
        <v>22884.55</v>
      </c>
      <c r="K13" s="8">
        <f t="shared" si="0"/>
        <v>240</v>
      </c>
      <c r="L13" s="18">
        <f t="shared" si="1"/>
        <v>25403.599999999999</v>
      </c>
      <c r="M13" s="9">
        <f t="shared" si="13"/>
        <v>105.85</v>
      </c>
      <c r="N13" s="21">
        <f t="shared" si="14"/>
        <v>1270.1999999999998</v>
      </c>
      <c r="O13" s="55">
        <v>2519.4</v>
      </c>
      <c r="P13" s="52">
        <v>2519.0500000000002</v>
      </c>
      <c r="Q13" s="52">
        <f t="shared" si="15"/>
        <v>1270.1999999999998</v>
      </c>
      <c r="R13" s="80">
        <f t="shared" si="2"/>
        <v>14.634727723999999</v>
      </c>
      <c r="S13" s="21">
        <f t="shared" si="16"/>
        <v>368.70733027845597</v>
      </c>
      <c r="T13" s="21">
        <f t="shared" si="17"/>
        <v>185.89031155024796</v>
      </c>
      <c r="U13" s="36">
        <f t="shared" si="3"/>
        <v>2519.0500000000002</v>
      </c>
      <c r="V13" s="52">
        <f t="shared" si="18"/>
        <v>0</v>
      </c>
      <c r="W13" s="52">
        <f t="shared" si="19"/>
        <v>1270.1999999999998</v>
      </c>
      <c r="X13" s="80">
        <f t="shared" si="4"/>
        <v>14.634727723999999</v>
      </c>
      <c r="Y13" s="21">
        <f t="shared" si="5"/>
        <v>368.65610873142197</v>
      </c>
      <c r="Z13" s="21">
        <f t="shared" si="20"/>
        <v>185.89031155024796</v>
      </c>
      <c r="AA13" s="55">
        <f t="shared" si="21"/>
        <v>0</v>
      </c>
      <c r="AB13" s="52">
        <f t="shared" si="22"/>
        <v>0</v>
      </c>
      <c r="AC13" s="52">
        <f t="shared" si="23"/>
        <v>0</v>
      </c>
      <c r="AD13" s="80">
        <f t="shared" si="6"/>
        <v>14.634727723999999</v>
      </c>
      <c r="AE13" s="9">
        <f t="shared" si="7"/>
        <v>0</v>
      </c>
      <c r="AF13" s="21">
        <f t="shared" si="24"/>
        <v>0</v>
      </c>
      <c r="AG13" s="55">
        <f t="shared" si="25"/>
        <v>0</v>
      </c>
      <c r="AH13" s="52">
        <f t="shared" si="8"/>
        <v>0</v>
      </c>
      <c r="AI13" s="52">
        <f t="shared" si="26"/>
        <v>0</v>
      </c>
      <c r="AJ13" s="80">
        <f t="shared" si="9"/>
        <v>14.634727723999999</v>
      </c>
      <c r="AK13" s="9">
        <f t="shared" si="10"/>
        <v>0</v>
      </c>
      <c r="AL13" s="21">
        <f t="shared" si="27"/>
        <v>0</v>
      </c>
      <c r="AM13" s="55">
        <f t="shared" si="28"/>
        <v>0</v>
      </c>
      <c r="AN13" s="52">
        <f t="shared" si="29"/>
        <v>0</v>
      </c>
      <c r="AO13" s="52">
        <f t="shared" si="30"/>
        <v>0</v>
      </c>
      <c r="AP13" s="80">
        <f t="shared" si="11"/>
        <v>14.634727723999999</v>
      </c>
      <c r="AQ13" s="9">
        <f t="shared" si="12"/>
        <v>0</v>
      </c>
      <c r="AR13" s="25">
        <f t="shared" si="31"/>
        <v>0</v>
      </c>
      <c r="AT13" s="16">
        <f t="shared" si="32"/>
        <v>-9.0949470177292824E-13</v>
      </c>
      <c r="AV13"/>
      <c r="AW13"/>
      <c r="AX13"/>
      <c r="AY13"/>
    </row>
    <row r="14" spans="2:51" ht="33.75" x14ac:dyDescent="0.25">
      <c r="B14" s="103" t="s">
        <v>57</v>
      </c>
      <c r="C14" s="104">
        <v>17132</v>
      </c>
      <c r="D14" s="43" t="s">
        <v>99</v>
      </c>
      <c r="E14" s="42" t="s">
        <v>13</v>
      </c>
      <c r="F14" s="44">
        <v>60</v>
      </c>
      <c r="G14" s="44">
        <v>60</v>
      </c>
      <c r="H14" s="45">
        <v>3319.5</v>
      </c>
      <c r="I14" s="45">
        <v>66390</v>
      </c>
      <c r="J14" s="45">
        <v>66390</v>
      </c>
      <c r="K14" s="8">
        <f t="shared" si="0"/>
        <v>60</v>
      </c>
      <c r="L14" s="18">
        <f t="shared" si="1"/>
        <v>66390</v>
      </c>
      <c r="M14" s="9">
        <f t="shared" si="13"/>
        <v>1106.5</v>
      </c>
      <c r="N14" s="21">
        <f t="shared" si="14"/>
        <v>13278</v>
      </c>
      <c r="O14" s="55">
        <v>3319.5</v>
      </c>
      <c r="P14" s="53">
        <v>0</v>
      </c>
      <c r="Q14" s="52">
        <f t="shared" si="15"/>
        <v>3319.5</v>
      </c>
      <c r="R14" s="80">
        <f t="shared" si="2"/>
        <v>14.634727723999999</v>
      </c>
      <c r="S14" s="21">
        <f t="shared" si="16"/>
        <v>485.79978679817998</v>
      </c>
      <c r="T14" s="21">
        <f t="shared" si="17"/>
        <v>485.79978679817998</v>
      </c>
      <c r="U14" s="36">
        <f t="shared" si="3"/>
        <v>0</v>
      </c>
      <c r="V14" s="52">
        <f t="shared" si="18"/>
        <v>0</v>
      </c>
      <c r="W14" s="52">
        <f t="shared" si="19"/>
        <v>0</v>
      </c>
      <c r="X14" s="80">
        <f t="shared" si="4"/>
        <v>14.634727723999999</v>
      </c>
      <c r="Y14" s="21">
        <f t="shared" si="5"/>
        <v>0</v>
      </c>
      <c r="Z14" s="21">
        <f t="shared" si="20"/>
        <v>0</v>
      </c>
      <c r="AA14" s="55">
        <f t="shared" si="21"/>
        <v>0</v>
      </c>
      <c r="AB14" s="52">
        <f t="shared" si="22"/>
        <v>0</v>
      </c>
      <c r="AC14" s="52">
        <f t="shared" si="23"/>
        <v>0</v>
      </c>
      <c r="AD14" s="80">
        <f t="shared" si="6"/>
        <v>14.634727723999999</v>
      </c>
      <c r="AE14" s="9">
        <f t="shared" si="7"/>
        <v>0</v>
      </c>
      <c r="AF14" s="21">
        <f t="shared" si="24"/>
        <v>0</v>
      </c>
      <c r="AG14" s="55">
        <f t="shared" si="25"/>
        <v>0</v>
      </c>
      <c r="AH14" s="52">
        <f t="shared" si="8"/>
        <v>0</v>
      </c>
      <c r="AI14" s="52">
        <f t="shared" si="26"/>
        <v>0</v>
      </c>
      <c r="AJ14" s="80">
        <f t="shared" si="9"/>
        <v>14.634727723999999</v>
      </c>
      <c r="AK14" s="9">
        <f t="shared" si="10"/>
        <v>0</v>
      </c>
      <c r="AL14" s="21">
        <f t="shared" si="27"/>
        <v>0</v>
      </c>
      <c r="AM14" s="55">
        <f t="shared" si="28"/>
        <v>0</v>
      </c>
      <c r="AN14" s="52">
        <f t="shared" si="29"/>
        <v>0</v>
      </c>
      <c r="AO14" s="52">
        <f t="shared" si="30"/>
        <v>0</v>
      </c>
      <c r="AP14" s="80">
        <f t="shared" si="11"/>
        <v>14.634727723999999</v>
      </c>
      <c r="AQ14" s="9">
        <f t="shared" si="12"/>
        <v>0</v>
      </c>
      <c r="AR14" s="25">
        <f t="shared" si="31"/>
        <v>0</v>
      </c>
      <c r="AT14" s="16">
        <f t="shared" si="32"/>
        <v>0</v>
      </c>
      <c r="AV14"/>
      <c r="AW14"/>
      <c r="AX14"/>
      <c r="AY14"/>
    </row>
    <row r="15" spans="2:51" ht="33.75" x14ac:dyDescent="0.25">
      <c r="B15" s="103" t="s">
        <v>58</v>
      </c>
      <c r="C15" s="104">
        <v>17116</v>
      </c>
      <c r="D15" s="43" t="s">
        <v>100</v>
      </c>
      <c r="E15" s="42" t="s">
        <v>12</v>
      </c>
      <c r="F15" s="44">
        <v>84</v>
      </c>
      <c r="G15" s="44">
        <v>84</v>
      </c>
      <c r="H15" s="45">
        <v>38372.879999999997</v>
      </c>
      <c r="I15" s="45">
        <v>268610</v>
      </c>
      <c r="J15" s="45">
        <v>227039.54</v>
      </c>
      <c r="K15" s="8">
        <f t="shared" si="0"/>
        <v>84</v>
      </c>
      <c r="L15" s="18">
        <f t="shared" si="1"/>
        <v>268610</v>
      </c>
      <c r="M15" s="9">
        <f t="shared" si="13"/>
        <v>3197.74</v>
      </c>
      <c r="N15" s="21">
        <f t="shared" si="14"/>
        <v>38372.879999999997</v>
      </c>
      <c r="O15" s="55">
        <v>38372.879999999997</v>
      </c>
      <c r="P15" s="52">
        <v>41570.46</v>
      </c>
      <c r="Q15" s="52">
        <f t="shared" si="15"/>
        <v>38372.879999999997</v>
      </c>
      <c r="R15" s="80">
        <f t="shared" si="2"/>
        <v>14.634727723999999</v>
      </c>
      <c r="S15" s="21">
        <f t="shared" si="16"/>
        <v>5615.7665078572509</v>
      </c>
      <c r="T15" s="21">
        <f t="shared" si="17"/>
        <v>5615.7665078572509</v>
      </c>
      <c r="U15" s="36">
        <f t="shared" si="3"/>
        <v>38372.879999999997</v>
      </c>
      <c r="V15" s="52">
        <f t="shared" si="18"/>
        <v>3197.5800000000017</v>
      </c>
      <c r="W15" s="52">
        <f t="shared" si="19"/>
        <v>38372.879999999997</v>
      </c>
      <c r="X15" s="80">
        <f t="shared" si="4"/>
        <v>14.634727723999999</v>
      </c>
      <c r="Y15" s="21">
        <f t="shared" si="5"/>
        <v>5615.7665078572509</v>
      </c>
      <c r="Z15" s="21">
        <f t="shared" si="20"/>
        <v>5615.7665078572509</v>
      </c>
      <c r="AA15" s="55">
        <f t="shared" si="21"/>
        <v>3197.5800000000017</v>
      </c>
      <c r="AB15" s="52">
        <f t="shared" si="22"/>
        <v>0</v>
      </c>
      <c r="AC15" s="52">
        <f t="shared" si="23"/>
        <v>3197.5800000000017</v>
      </c>
      <c r="AD15" s="80">
        <f t="shared" si="6"/>
        <v>14.634727723999999</v>
      </c>
      <c r="AE15" s="9">
        <f t="shared" si="7"/>
        <v>467.95712675707944</v>
      </c>
      <c r="AF15" s="21">
        <f t="shared" si="24"/>
        <v>467.95712675707944</v>
      </c>
      <c r="AG15" s="55">
        <f t="shared" si="25"/>
        <v>0</v>
      </c>
      <c r="AH15" s="52">
        <f t="shared" si="8"/>
        <v>0</v>
      </c>
      <c r="AI15" s="52">
        <f t="shared" si="26"/>
        <v>0</v>
      </c>
      <c r="AJ15" s="80">
        <f t="shared" si="9"/>
        <v>14.634727723999999</v>
      </c>
      <c r="AK15" s="9">
        <f t="shared" si="10"/>
        <v>0</v>
      </c>
      <c r="AL15" s="21">
        <f t="shared" si="27"/>
        <v>0</v>
      </c>
      <c r="AM15" s="55">
        <f t="shared" si="28"/>
        <v>0</v>
      </c>
      <c r="AN15" s="52">
        <f t="shared" si="29"/>
        <v>0</v>
      </c>
      <c r="AO15" s="52">
        <f t="shared" si="30"/>
        <v>0</v>
      </c>
      <c r="AP15" s="80">
        <f t="shared" si="11"/>
        <v>14.634727723999999</v>
      </c>
      <c r="AQ15" s="9">
        <f t="shared" si="12"/>
        <v>0</v>
      </c>
      <c r="AR15" s="25">
        <f t="shared" si="31"/>
        <v>0</v>
      </c>
      <c r="AT15" s="16">
        <f t="shared" si="32"/>
        <v>-7.2759576141834259E-12</v>
      </c>
      <c r="AV15"/>
      <c r="AW15"/>
      <c r="AX15"/>
      <c r="AY15"/>
    </row>
    <row r="16" spans="2:51" ht="33.75" x14ac:dyDescent="0.25">
      <c r="B16" s="103" t="s">
        <v>59</v>
      </c>
      <c r="C16" s="104">
        <v>17851</v>
      </c>
      <c r="D16" s="43" t="s">
        <v>101</v>
      </c>
      <c r="E16" s="42" t="s">
        <v>12</v>
      </c>
      <c r="F16" s="44">
        <v>84</v>
      </c>
      <c r="G16" s="44">
        <v>84</v>
      </c>
      <c r="H16" s="45">
        <v>444404.76</v>
      </c>
      <c r="I16" s="45">
        <v>3110833.33</v>
      </c>
      <c r="J16" s="45">
        <v>1185079.3600000001</v>
      </c>
      <c r="K16" s="8">
        <f t="shared" si="0"/>
        <v>84</v>
      </c>
      <c r="L16" s="18">
        <f t="shared" si="1"/>
        <v>3110833.33</v>
      </c>
      <c r="M16" s="9">
        <f t="shared" si="13"/>
        <v>37033.730000000003</v>
      </c>
      <c r="N16" s="21">
        <f t="shared" si="14"/>
        <v>444404.76</v>
      </c>
      <c r="O16" s="55">
        <v>444404.76</v>
      </c>
      <c r="P16" s="52">
        <v>1925753.97</v>
      </c>
      <c r="Q16" s="52">
        <f t="shared" si="15"/>
        <v>444404.76</v>
      </c>
      <c r="R16" s="80">
        <f t="shared" si="2"/>
        <v>14.634727723999999</v>
      </c>
      <c r="S16" s="21">
        <f t="shared" si="16"/>
        <v>65037.426618495658</v>
      </c>
      <c r="T16" s="21">
        <f t="shared" si="17"/>
        <v>65037.426618495658</v>
      </c>
      <c r="U16" s="36">
        <f t="shared" si="3"/>
        <v>444404.76</v>
      </c>
      <c r="V16" s="52">
        <f t="shared" si="18"/>
        <v>1481349.21</v>
      </c>
      <c r="W16" s="52">
        <f t="shared" si="19"/>
        <v>444404.76</v>
      </c>
      <c r="X16" s="80">
        <f t="shared" si="4"/>
        <v>14.634727723999999</v>
      </c>
      <c r="Y16" s="21">
        <f t="shared" si="5"/>
        <v>65037.426618495658</v>
      </c>
      <c r="Z16" s="21">
        <f t="shared" si="20"/>
        <v>65037.426618495658</v>
      </c>
      <c r="AA16" s="55">
        <f t="shared" si="21"/>
        <v>444404.76</v>
      </c>
      <c r="AB16" s="52">
        <f t="shared" si="22"/>
        <v>1036944.45</v>
      </c>
      <c r="AC16" s="52">
        <f t="shared" si="23"/>
        <v>444404.76</v>
      </c>
      <c r="AD16" s="80">
        <f t="shared" si="6"/>
        <v>14.634727723999999</v>
      </c>
      <c r="AE16" s="9">
        <f t="shared" si="7"/>
        <v>65037.426618495658</v>
      </c>
      <c r="AF16" s="21">
        <f t="shared" si="24"/>
        <v>65037.426618495658</v>
      </c>
      <c r="AG16" s="55">
        <f t="shared" si="25"/>
        <v>444404.76</v>
      </c>
      <c r="AH16" s="52">
        <f t="shared" si="8"/>
        <v>592539.68999999994</v>
      </c>
      <c r="AI16" s="52">
        <f t="shared" si="26"/>
        <v>444404.76</v>
      </c>
      <c r="AJ16" s="80">
        <f t="shared" si="9"/>
        <v>14.634727723999999</v>
      </c>
      <c r="AK16" s="9">
        <f t="shared" si="10"/>
        <v>65037.426618495658</v>
      </c>
      <c r="AL16" s="21">
        <f t="shared" si="27"/>
        <v>65037.426618495658</v>
      </c>
      <c r="AM16" s="55">
        <f t="shared" si="28"/>
        <v>444404.76</v>
      </c>
      <c r="AN16" s="52">
        <f t="shared" si="29"/>
        <v>148134.92999999993</v>
      </c>
      <c r="AO16" s="52">
        <f t="shared" si="30"/>
        <v>444404.76</v>
      </c>
      <c r="AP16" s="80">
        <f t="shared" si="11"/>
        <v>14.634727723999999</v>
      </c>
      <c r="AQ16" s="9">
        <f t="shared" si="12"/>
        <v>65037.426618495658</v>
      </c>
      <c r="AR16" s="25">
        <f t="shared" si="31"/>
        <v>65037.426618495658</v>
      </c>
      <c r="AT16" s="16">
        <f t="shared" si="32"/>
        <v>148134.92999999993</v>
      </c>
      <c r="AV16"/>
      <c r="AW16"/>
      <c r="AX16"/>
      <c r="AY16"/>
    </row>
    <row r="17" spans="2:51" ht="33.75" x14ac:dyDescent="0.25">
      <c r="B17" s="103" t="s">
        <v>60</v>
      </c>
      <c r="C17" s="104">
        <v>17984</v>
      </c>
      <c r="D17" s="43" t="s">
        <v>102</v>
      </c>
      <c r="E17" s="42" t="s">
        <v>13</v>
      </c>
      <c r="F17" s="44">
        <v>60</v>
      </c>
      <c r="G17" s="44">
        <v>60</v>
      </c>
      <c r="H17" s="45">
        <v>31325.040000000001</v>
      </c>
      <c r="I17" s="45">
        <v>156625</v>
      </c>
      <c r="J17" s="45">
        <v>62650.080000000002</v>
      </c>
      <c r="K17" s="8">
        <f t="shared" si="0"/>
        <v>60</v>
      </c>
      <c r="L17" s="18">
        <f t="shared" si="1"/>
        <v>156625</v>
      </c>
      <c r="M17" s="9">
        <f t="shared" si="13"/>
        <v>2610.42</v>
      </c>
      <c r="N17" s="21">
        <f t="shared" si="14"/>
        <v>31325.040000000001</v>
      </c>
      <c r="O17" s="55">
        <v>31325.040000000001</v>
      </c>
      <c r="P17" s="52">
        <v>93974.92</v>
      </c>
      <c r="Q17" s="52">
        <f t="shared" si="15"/>
        <v>31325.040000000001</v>
      </c>
      <c r="R17" s="80">
        <f t="shared" si="2"/>
        <v>14.634727723999999</v>
      </c>
      <c r="S17" s="21">
        <f t="shared" si="16"/>
        <v>4584.3343134340894</v>
      </c>
      <c r="T17" s="21">
        <f t="shared" si="17"/>
        <v>4584.3343134340894</v>
      </c>
      <c r="U17" s="36">
        <f t="shared" si="3"/>
        <v>31325.040000000001</v>
      </c>
      <c r="V17" s="52">
        <f t="shared" si="18"/>
        <v>62649.88</v>
      </c>
      <c r="W17" s="52">
        <f t="shared" si="19"/>
        <v>31325.040000000001</v>
      </c>
      <c r="X17" s="80">
        <f t="shared" si="4"/>
        <v>14.634727723999999</v>
      </c>
      <c r="Y17" s="21">
        <f t="shared" si="5"/>
        <v>4584.3343134340894</v>
      </c>
      <c r="Z17" s="21">
        <f t="shared" si="20"/>
        <v>4584.3343134340894</v>
      </c>
      <c r="AA17" s="55">
        <f t="shared" si="21"/>
        <v>31325.040000000001</v>
      </c>
      <c r="AB17" s="52">
        <f t="shared" si="22"/>
        <v>31324.839999999997</v>
      </c>
      <c r="AC17" s="52">
        <f t="shared" si="23"/>
        <v>31325.040000000001</v>
      </c>
      <c r="AD17" s="80">
        <f t="shared" si="6"/>
        <v>14.634727723999999</v>
      </c>
      <c r="AE17" s="9">
        <f t="shared" si="7"/>
        <v>4584.3343134340894</v>
      </c>
      <c r="AF17" s="21">
        <f t="shared" si="24"/>
        <v>4584.3343134340894</v>
      </c>
      <c r="AG17" s="55">
        <f t="shared" si="25"/>
        <v>31324.839999999997</v>
      </c>
      <c r="AH17" s="52">
        <f t="shared" si="8"/>
        <v>0</v>
      </c>
      <c r="AI17" s="52">
        <f t="shared" si="26"/>
        <v>31324.839999999997</v>
      </c>
      <c r="AJ17" s="80">
        <f t="shared" si="9"/>
        <v>14.634727723999999</v>
      </c>
      <c r="AK17" s="9">
        <f t="shared" si="10"/>
        <v>4584.3050439786412</v>
      </c>
      <c r="AL17" s="21">
        <f t="shared" si="27"/>
        <v>4584.3050439786412</v>
      </c>
      <c r="AM17" s="55">
        <f t="shared" si="28"/>
        <v>0</v>
      </c>
      <c r="AN17" s="52">
        <f t="shared" si="29"/>
        <v>0</v>
      </c>
      <c r="AO17" s="52">
        <f t="shared" si="30"/>
        <v>0</v>
      </c>
      <c r="AP17" s="80">
        <f t="shared" si="11"/>
        <v>14.634727723999999</v>
      </c>
      <c r="AQ17" s="9">
        <f t="shared" si="12"/>
        <v>0</v>
      </c>
      <c r="AR17" s="25">
        <f t="shared" si="31"/>
        <v>0</v>
      </c>
      <c r="AT17" s="16">
        <f t="shared" si="32"/>
        <v>0</v>
      </c>
      <c r="AV17"/>
      <c r="AW17"/>
      <c r="AX17"/>
      <c r="AY17"/>
    </row>
    <row r="18" spans="2:51" ht="33.75" x14ac:dyDescent="0.25">
      <c r="B18" s="103" t="s">
        <v>61</v>
      </c>
      <c r="C18" s="104">
        <v>17985</v>
      </c>
      <c r="D18" s="43" t="s">
        <v>102</v>
      </c>
      <c r="E18" s="42" t="s">
        <v>13</v>
      </c>
      <c r="F18" s="44">
        <v>60</v>
      </c>
      <c r="G18" s="44">
        <v>60</v>
      </c>
      <c r="H18" s="45">
        <v>31325.040000000001</v>
      </c>
      <c r="I18" s="45">
        <v>156625</v>
      </c>
      <c r="J18" s="45">
        <v>62650.080000000002</v>
      </c>
      <c r="K18" s="8">
        <f t="shared" si="0"/>
        <v>60</v>
      </c>
      <c r="L18" s="18">
        <f t="shared" si="1"/>
        <v>156625</v>
      </c>
      <c r="M18" s="9">
        <f t="shared" si="13"/>
        <v>2610.42</v>
      </c>
      <c r="N18" s="21">
        <f t="shared" si="14"/>
        <v>31325.040000000001</v>
      </c>
      <c r="O18" s="55">
        <v>31325.040000000001</v>
      </c>
      <c r="P18" s="52">
        <v>93974.92</v>
      </c>
      <c r="Q18" s="52">
        <f t="shared" si="15"/>
        <v>31325.040000000001</v>
      </c>
      <c r="R18" s="80">
        <f t="shared" si="2"/>
        <v>14.634727723999999</v>
      </c>
      <c r="S18" s="21">
        <f t="shared" si="16"/>
        <v>4584.3343134340894</v>
      </c>
      <c r="T18" s="21">
        <f t="shared" si="17"/>
        <v>4584.3343134340894</v>
      </c>
      <c r="U18" s="36">
        <f t="shared" si="3"/>
        <v>31325.040000000001</v>
      </c>
      <c r="V18" s="52">
        <f t="shared" si="18"/>
        <v>62649.88</v>
      </c>
      <c r="W18" s="52">
        <f t="shared" si="19"/>
        <v>31325.040000000001</v>
      </c>
      <c r="X18" s="80">
        <f t="shared" si="4"/>
        <v>14.634727723999999</v>
      </c>
      <c r="Y18" s="21">
        <f t="shared" si="5"/>
        <v>4584.3343134340894</v>
      </c>
      <c r="Z18" s="21">
        <f t="shared" si="20"/>
        <v>4584.3343134340894</v>
      </c>
      <c r="AA18" s="55">
        <f t="shared" si="21"/>
        <v>31325.040000000001</v>
      </c>
      <c r="AB18" s="52">
        <f t="shared" si="22"/>
        <v>31324.839999999997</v>
      </c>
      <c r="AC18" s="52">
        <f t="shared" si="23"/>
        <v>31325.040000000001</v>
      </c>
      <c r="AD18" s="80">
        <f t="shared" si="6"/>
        <v>14.634727723999999</v>
      </c>
      <c r="AE18" s="9">
        <f t="shared" si="7"/>
        <v>4584.3343134340894</v>
      </c>
      <c r="AF18" s="21">
        <f t="shared" si="24"/>
        <v>4584.3343134340894</v>
      </c>
      <c r="AG18" s="55">
        <f t="shared" si="25"/>
        <v>31324.839999999997</v>
      </c>
      <c r="AH18" s="52">
        <f t="shared" si="8"/>
        <v>0</v>
      </c>
      <c r="AI18" s="52">
        <f t="shared" si="26"/>
        <v>31324.839999999997</v>
      </c>
      <c r="AJ18" s="80">
        <f t="shared" si="9"/>
        <v>14.634727723999999</v>
      </c>
      <c r="AK18" s="9">
        <f t="shared" si="10"/>
        <v>4584.3050439786412</v>
      </c>
      <c r="AL18" s="21">
        <f t="shared" si="27"/>
        <v>4584.3050439786412</v>
      </c>
      <c r="AM18" s="55">
        <f t="shared" si="28"/>
        <v>0</v>
      </c>
      <c r="AN18" s="52">
        <f t="shared" si="29"/>
        <v>0</v>
      </c>
      <c r="AO18" s="52">
        <f t="shared" si="30"/>
        <v>0</v>
      </c>
      <c r="AP18" s="80">
        <f t="shared" si="11"/>
        <v>14.634727723999999</v>
      </c>
      <c r="AQ18" s="9">
        <f t="shared" si="12"/>
        <v>0</v>
      </c>
      <c r="AR18" s="25">
        <f t="shared" si="31"/>
        <v>0</v>
      </c>
      <c r="AT18" s="16">
        <f t="shared" si="32"/>
        <v>0</v>
      </c>
      <c r="AV18"/>
      <c r="AW18"/>
      <c r="AX18"/>
      <c r="AY18"/>
    </row>
    <row r="19" spans="2:51" ht="33.75" x14ac:dyDescent="0.25">
      <c r="B19" s="103" t="s">
        <v>27</v>
      </c>
      <c r="C19" s="104">
        <v>18183</v>
      </c>
      <c r="D19" s="43" t="s">
        <v>103</v>
      </c>
      <c r="E19" s="42" t="s">
        <v>13</v>
      </c>
      <c r="F19" s="44">
        <v>60</v>
      </c>
      <c r="G19" s="44">
        <v>60</v>
      </c>
      <c r="H19" s="45">
        <v>43433.88</v>
      </c>
      <c r="I19" s="45">
        <v>217169.16</v>
      </c>
      <c r="J19" s="45">
        <v>43433.88</v>
      </c>
      <c r="K19" s="8">
        <f t="shared" si="0"/>
        <v>60</v>
      </c>
      <c r="L19" s="18">
        <f t="shared" si="1"/>
        <v>217169.16</v>
      </c>
      <c r="M19" s="9">
        <f t="shared" si="13"/>
        <v>3619.49</v>
      </c>
      <c r="N19" s="21">
        <f t="shared" si="14"/>
        <v>43433.88</v>
      </c>
      <c r="O19" s="55">
        <v>43433.88</v>
      </c>
      <c r="P19" s="52">
        <v>173735.28</v>
      </c>
      <c r="Q19" s="52">
        <f t="shared" si="15"/>
        <v>43433.88</v>
      </c>
      <c r="R19" s="80">
        <f t="shared" si="2"/>
        <v>14.634727723999999</v>
      </c>
      <c r="S19" s="21">
        <f t="shared" si="16"/>
        <v>6356.4300779688901</v>
      </c>
      <c r="T19" s="21">
        <f t="shared" si="17"/>
        <v>6356.4300779688901</v>
      </c>
      <c r="U19" s="36">
        <f t="shared" si="3"/>
        <v>43433.88</v>
      </c>
      <c r="V19" s="52">
        <f t="shared" si="18"/>
        <v>130301.4</v>
      </c>
      <c r="W19" s="52">
        <f t="shared" si="19"/>
        <v>43433.88</v>
      </c>
      <c r="X19" s="80">
        <f t="shared" si="4"/>
        <v>14.634727723999999</v>
      </c>
      <c r="Y19" s="21">
        <f t="shared" si="5"/>
        <v>6356.4300779688901</v>
      </c>
      <c r="Z19" s="21">
        <f t="shared" si="20"/>
        <v>6356.4300779688901</v>
      </c>
      <c r="AA19" s="55">
        <f t="shared" si="21"/>
        <v>43433.88</v>
      </c>
      <c r="AB19" s="52">
        <f t="shared" si="22"/>
        <v>86867.51999999999</v>
      </c>
      <c r="AC19" s="52">
        <f t="shared" si="23"/>
        <v>43433.88</v>
      </c>
      <c r="AD19" s="80">
        <f t="shared" si="6"/>
        <v>14.634727723999999</v>
      </c>
      <c r="AE19" s="9">
        <f t="shared" si="7"/>
        <v>6356.4300779688901</v>
      </c>
      <c r="AF19" s="21">
        <f t="shared" si="24"/>
        <v>6356.4300779688901</v>
      </c>
      <c r="AG19" s="55">
        <f t="shared" si="25"/>
        <v>43433.88</v>
      </c>
      <c r="AH19" s="52">
        <f t="shared" si="8"/>
        <v>43433.639999999992</v>
      </c>
      <c r="AI19" s="52">
        <f t="shared" si="26"/>
        <v>43433.88</v>
      </c>
      <c r="AJ19" s="80">
        <f t="shared" si="9"/>
        <v>14.634727723999999</v>
      </c>
      <c r="AK19" s="9">
        <f t="shared" si="10"/>
        <v>6356.4300779688901</v>
      </c>
      <c r="AL19" s="21">
        <f t="shared" si="27"/>
        <v>6356.4300779688901</v>
      </c>
      <c r="AM19" s="55">
        <f t="shared" si="28"/>
        <v>43433.639999999992</v>
      </c>
      <c r="AN19" s="52">
        <f t="shared" si="29"/>
        <v>0</v>
      </c>
      <c r="AO19" s="52">
        <f t="shared" si="30"/>
        <v>43433.639999999992</v>
      </c>
      <c r="AP19" s="80">
        <f t="shared" si="11"/>
        <v>14.634727723999999</v>
      </c>
      <c r="AQ19" s="9">
        <f t="shared" si="12"/>
        <v>6356.3949546223521</v>
      </c>
      <c r="AR19" s="25">
        <f t="shared" si="31"/>
        <v>6356.3949546223521</v>
      </c>
      <c r="AT19" s="16">
        <f t="shared" si="32"/>
        <v>0</v>
      </c>
      <c r="AV19"/>
      <c r="AW19"/>
      <c r="AX19"/>
      <c r="AY19"/>
    </row>
    <row r="20" spans="2:51" ht="33.75" x14ac:dyDescent="0.25">
      <c r="B20" s="103" t="s">
        <v>62</v>
      </c>
      <c r="C20" s="104">
        <v>18420</v>
      </c>
      <c r="D20" s="43" t="s">
        <v>104</v>
      </c>
      <c r="E20" s="42" t="s">
        <v>13</v>
      </c>
      <c r="F20" s="44">
        <v>60</v>
      </c>
      <c r="G20" s="44">
        <v>60</v>
      </c>
      <c r="H20" s="43"/>
      <c r="I20" s="45">
        <v>109166.67</v>
      </c>
      <c r="J20" s="43"/>
      <c r="K20" s="8">
        <f t="shared" si="0"/>
        <v>60</v>
      </c>
      <c r="L20" s="18">
        <f t="shared" si="1"/>
        <v>109166.67</v>
      </c>
      <c r="M20" s="9">
        <f t="shared" si="13"/>
        <v>1819.44</v>
      </c>
      <c r="N20" s="21">
        <f t="shared" si="14"/>
        <v>21833.279999999999</v>
      </c>
      <c r="O20" s="55">
        <v>0</v>
      </c>
      <c r="P20" s="52">
        <v>109166.67</v>
      </c>
      <c r="Q20" s="52">
        <f t="shared" si="15"/>
        <v>0</v>
      </c>
      <c r="R20" s="80">
        <f t="shared" si="2"/>
        <v>14.634727723999999</v>
      </c>
      <c r="S20" s="21">
        <f t="shared" si="16"/>
        <v>0</v>
      </c>
      <c r="T20" s="21">
        <f t="shared" si="17"/>
        <v>0</v>
      </c>
      <c r="U20" s="36">
        <f t="shared" si="3"/>
        <v>21833.279999999999</v>
      </c>
      <c r="V20" s="52">
        <f t="shared" si="18"/>
        <v>87333.39</v>
      </c>
      <c r="W20" s="52">
        <f t="shared" si="19"/>
        <v>21833.279999999999</v>
      </c>
      <c r="X20" s="80">
        <f t="shared" si="4"/>
        <v>14.634727723999999</v>
      </c>
      <c r="Y20" s="21">
        <f t="shared" si="5"/>
        <v>3195.2410812185467</v>
      </c>
      <c r="Z20" s="21">
        <f t="shared" si="20"/>
        <v>3195.2410812185467</v>
      </c>
      <c r="AA20" s="55">
        <f t="shared" si="21"/>
        <v>21833.279999999999</v>
      </c>
      <c r="AB20" s="52">
        <f t="shared" si="22"/>
        <v>65500.11</v>
      </c>
      <c r="AC20" s="52">
        <f t="shared" si="23"/>
        <v>21833.279999999999</v>
      </c>
      <c r="AD20" s="80">
        <f t="shared" si="6"/>
        <v>14.634727723999999</v>
      </c>
      <c r="AE20" s="9">
        <f t="shared" si="7"/>
        <v>3195.2410812185467</v>
      </c>
      <c r="AF20" s="21">
        <f t="shared" si="24"/>
        <v>3195.2410812185467</v>
      </c>
      <c r="AG20" s="55">
        <f t="shared" si="25"/>
        <v>21833.279999999999</v>
      </c>
      <c r="AH20" s="52">
        <f t="shared" si="8"/>
        <v>43666.83</v>
      </c>
      <c r="AI20" s="52">
        <f t="shared" si="26"/>
        <v>21833.279999999999</v>
      </c>
      <c r="AJ20" s="80">
        <f t="shared" si="9"/>
        <v>14.634727723999999</v>
      </c>
      <c r="AK20" s="9">
        <f t="shared" si="10"/>
        <v>3195.2410812185467</v>
      </c>
      <c r="AL20" s="21">
        <f t="shared" si="27"/>
        <v>3195.2410812185467</v>
      </c>
      <c r="AM20" s="55">
        <f t="shared" si="28"/>
        <v>21833.279999999999</v>
      </c>
      <c r="AN20" s="52">
        <f t="shared" si="29"/>
        <v>21833.550000000003</v>
      </c>
      <c r="AO20" s="52">
        <f t="shared" si="30"/>
        <v>21833.279999999999</v>
      </c>
      <c r="AP20" s="80">
        <f t="shared" si="11"/>
        <v>14.634727723999999</v>
      </c>
      <c r="AQ20" s="9">
        <f t="shared" si="12"/>
        <v>3195.2410812185467</v>
      </c>
      <c r="AR20" s="25">
        <f t="shared" si="31"/>
        <v>3195.2410812185467</v>
      </c>
      <c r="AT20" s="16">
        <f t="shared" si="32"/>
        <v>21833.550000000003</v>
      </c>
      <c r="AV20"/>
      <c r="AW20"/>
      <c r="AX20"/>
      <c r="AY20"/>
    </row>
    <row r="21" spans="2:51" ht="22.5" x14ac:dyDescent="0.25">
      <c r="B21" s="103" t="s">
        <v>63</v>
      </c>
      <c r="C21" s="104">
        <v>10135</v>
      </c>
      <c r="D21" s="43" t="s">
        <v>105</v>
      </c>
      <c r="E21" s="42" t="s">
        <v>10</v>
      </c>
      <c r="F21" s="44">
        <v>336</v>
      </c>
      <c r="G21" s="44">
        <v>480</v>
      </c>
      <c r="H21" s="45">
        <v>2533251.37</v>
      </c>
      <c r="I21" s="45">
        <v>72759020.670000002</v>
      </c>
      <c r="J21" s="45">
        <v>23603372.300000001</v>
      </c>
      <c r="K21" s="8">
        <f t="shared" si="0"/>
        <v>480</v>
      </c>
      <c r="L21" s="18">
        <f t="shared" si="1"/>
        <v>72759020.670000002</v>
      </c>
      <c r="M21" s="9">
        <f t="shared" si="13"/>
        <v>151581.29</v>
      </c>
      <c r="N21" s="21">
        <f t="shared" si="14"/>
        <v>1818975.48</v>
      </c>
      <c r="O21" s="91">
        <f>2598536.4</f>
        <v>2598536.4</v>
      </c>
      <c r="P21" s="52">
        <v>49155648.369999997</v>
      </c>
      <c r="Q21" s="52">
        <f t="shared" si="15"/>
        <v>1818975.48</v>
      </c>
      <c r="R21" s="80">
        <f t="shared" si="2"/>
        <v>14.634727723999999</v>
      </c>
      <c r="S21" s="21">
        <v>370734.27056399983</v>
      </c>
      <c r="T21" s="21">
        <f t="shared" si="17"/>
        <v>266202.10886432207</v>
      </c>
      <c r="U21" s="36">
        <f t="shared" si="3"/>
        <v>2598536.4000000004</v>
      </c>
      <c r="V21" s="52">
        <f t="shared" si="18"/>
        <v>46557111.969999999</v>
      </c>
      <c r="W21" s="52">
        <f t="shared" si="19"/>
        <v>1818975.48</v>
      </c>
      <c r="X21" s="80">
        <f t="shared" si="4"/>
        <v>14.634727723999999</v>
      </c>
      <c r="Y21" s="21">
        <f t="shared" si="5"/>
        <v>380288.72694903158</v>
      </c>
      <c r="Z21" s="21">
        <f t="shared" si="20"/>
        <v>266202.10886432207</v>
      </c>
      <c r="AA21" s="55">
        <f t="shared" si="21"/>
        <v>2598536.4000000004</v>
      </c>
      <c r="AB21" s="52">
        <f t="shared" si="22"/>
        <v>43958575.57</v>
      </c>
      <c r="AC21" s="52">
        <f t="shared" si="23"/>
        <v>1818975.48</v>
      </c>
      <c r="AD21" s="80">
        <f t="shared" si="6"/>
        <v>14.634727723999999</v>
      </c>
      <c r="AE21" s="9">
        <f t="shared" si="7"/>
        <v>380288.72694903158</v>
      </c>
      <c r="AF21" s="21">
        <f t="shared" si="24"/>
        <v>266202.10886432207</v>
      </c>
      <c r="AG21" s="55">
        <f t="shared" si="25"/>
        <v>2598536.4000000004</v>
      </c>
      <c r="AH21" s="52">
        <f t="shared" si="8"/>
        <v>41360039.170000002</v>
      </c>
      <c r="AI21" s="52">
        <f t="shared" si="26"/>
        <v>1818975.48</v>
      </c>
      <c r="AJ21" s="80">
        <f t="shared" si="9"/>
        <v>14.634727723999999</v>
      </c>
      <c r="AK21" s="9">
        <f t="shared" si="10"/>
        <v>380288.72694903158</v>
      </c>
      <c r="AL21" s="21">
        <f t="shared" si="27"/>
        <v>266202.10886432207</v>
      </c>
      <c r="AM21" s="55">
        <f t="shared" si="28"/>
        <v>2598536.4000000004</v>
      </c>
      <c r="AN21" s="52">
        <f t="shared" si="29"/>
        <v>38761502.770000003</v>
      </c>
      <c r="AO21" s="52">
        <f t="shared" si="30"/>
        <v>1818975.48</v>
      </c>
      <c r="AP21" s="80">
        <f t="shared" si="11"/>
        <v>14.634727723999999</v>
      </c>
      <c r="AQ21" s="9">
        <f t="shared" si="12"/>
        <v>380288.72694903158</v>
      </c>
      <c r="AR21" s="25">
        <f t="shared" si="31"/>
        <v>266202.10886432207</v>
      </c>
      <c r="AS21" s="88"/>
      <c r="AT21" s="16">
        <f t="shared" si="32"/>
        <v>38761502.770000011</v>
      </c>
      <c r="AV21"/>
      <c r="AW21"/>
      <c r="AX21"/>
      <c r="AY21"/>
    </row>
    <row r="22" spans="2:51" ht="33.75" x14ac:dyDescent="0.25">
      <c r="B22" s="103" t="s">
        <v>64</v>
      </c>
      <c r="C22" s="104">
        <v>17676</v>
      </c>
      <c r="D22" s="43" t="s">
        <v>106</v>
      </c>
      <c r="E22" s="42" t="s">
        <v>14</v>
      </c>
      <c r="F22" s="44">
        <v>120</v>
      </c>
      <c r="G22" s="44">
        <v>120</v>
      </c>
      <c r="H22" s="45">
        <v>26683.56</v>
      </c>
      <c r="I22" s="45">
        <v>266835</v>
      </c>
      <c r="J22" s="45">
        <v>106734.24</v>
      </c>
      <c r="K22" s="8">
        <f t="shared" si="0"/>
        <v>120</v>
      </c>
      <c r="L22" s="18">
        <f t="shared" si="1"/>
        <v>266835</v>
      </c>
      <c r="M22" s="9">
        <f t="shared" si="13"/>
        <v>2223.63</v>
      </c>
      <c r="N22" s="21">
        <f t="shared" si="14"/>
        <v>26683.56</v>
      </c>
      <c r="O22" s="55">
        <v>26683.56</v>
      </c>
      <c r="P22" s="52">
        <v>160100.76</v>
      </c>
      <c r="Q22" s="52">
        <f t="shared" si="15"/>
        <v>26683.56</v>
      </c>
      <c r="R22" s="80">
        <f t="shared" si="2"/>
        <v>14.634727723999999</v>
      </c>
      <c r="S22" s="21">
        <f t="shared" si="16"/>
        <v>3905.066353070174</v>
      </c>
      <c r="T22" s="21">
        <f t="shared" si="17"/>
        <v>3905.066353070174</v>
      </c>
      <c r="U22" s="36">
        <f t="shared" si="3"/>
        <v>26683.56</v>
      </c>
      <c r="V22" s="52">
        <f t="shared" si="18"/>
        <v>133417.20000000001</v>
      </c>
      <c r="W22" s="52">
        <f t="shared" si="19"/>
        <v>26683.56</v>
      </c>
      <c r="X22" s="80">
        <f t="shared" si="4"/>
        <v>14.634727723999999</v>
      </c>
      <c r="Y22" s="21">
        <f t="shared" si="5"/>
        <v>3905.066353070174</v>
      </c>
      <c r="Z22" s="21">
        <f t="shared" si="20"/>
        <v>3905.066353070174</v>
      </c>
      <c r="AA22" s="55">
        <f t="shared" si="21"/>
        <v>26683.56</v>
      </c>
      <c r="AB22" s="52">
        <f t="shared" si="22"/>
        <v>106733.64000000001</v>
      </c>
      <c r="AC22" s="52">
        <f t="shared" si="23"/>
        <v>26683.56</v>
      </c>
      <c r="AD22" s="80">
        <f t="shared" si="6"/>
        <v>14.634727723999999</v>
      </c>
      <c r="AE22" s="9">
        <f t="shared" si="7"/>
        <v>3905.066353070174</v>
      </c>
      <c r="AF22" s="21">
        <f t="shared" si="24"/>
        <v>3905.066353070174</v>
      </c>
      <c r="AG22" s="55">
        <f t="shared" si="25"/>
        <v>26683.56</v>
      </c>
      <c r="AH22" s="52">
        <f t="shared" si="8"/>
        <v>80050.080000000016</v>
      </c>
      <c r="AI22" s="52">
        <f t="shared" si="26"/>
        <v>26683.56</v>
      </c>
      <c r="AJ22" s="80">
        <f t="shared" si="9"/>
        <v>14.634727723999999</v>
      </c>
      <c r="AK22" s="9">
        <f t="shared" si="10"/>
        <v>3905.066353070174</v>
      </c>
      <c r="AL22" s="21">
        <f t="shared" si="27"/>
        <v>3905.066353070174</v>
      </c>
      <c r="AM22" s="55">
        <f t="shared" si="28"/>
        <v>26683.56</v>
      </c>
      <c r="AN22" s="52">
        <f t="shared" si="29"/>
        <v>53366.520000000019</v>
      </c>
      <c r="AO22" s="52">
        <f t="shared" si="30"/>
        <v>26683.56</v>
      </c>
      <c r="AP22" s="80">
        <f t="shared" si="11"/>
        <v>14.634727723999999</v>
      </c>
      <c r="AQ22" s="9">
        <f t="shared" si="12"/>
        <v>3905.066353070174</v>
      </c>
      <c r="AR22" s="25">
        <f t="shared" si="31"/>
        <v>3905.066353070174</v>
      </c>
      <c r="AT22" s="16">
        <f t="shared" si="32"/>
        <v>53366.520000000019</v>
      </c>
      <c r="AV22"/>
      <c r="AW22"/>
      <c r="AX22"/>
      <c r="AY22"/>
    </row>
    <row r="23" spans="2:51" ht="33.75" x14ac:dyDescent="0.25">
      <c r="B23" s="103" t="s">
        <v>65</v>
      </c>
      <c r="C23" s="104">
        <v>17335</v>
      </c>
      <c r="D23" s="43" t="s">
        <v>107</v>
      </c>
      <c r="E23" s="42" t="s">
        <v>13</v>
      </c>
      <c r="F23" s="44">
        <v>60</v>
      </c>
      <c r="G23" s="44">
        <v>60</v>
      </c>
      <c r="H23" s="45">
        <v>15047.04</v>
      </c>
      <c r="I23" s="45">
        <v>75235</v>
      </c>
      <c r="J23" s="45">
        <v>73981.279999999999</v>
      </c>
      <c r="K23" s="8">
        <f t="shared" si="0"/>
        <v>60</v>
      </c>
      <c r="L23" s="18">
        <f t="shared" si="1"/>
        <v>75235</v>
      </c>
      <c r="M23" s="9">
        <f t="shared" si="13"/>
        <v>1253.92</v>
      </c>
      <c r="N23" s="21">
        <f t="shared" si="14"/>
        <v>15047.04</v>
      </c>
      <c r="O23" s="55">
        <v>15047.04</v>
      </c>
      <c r="P23" s="52">
        <v>1253.72</v>
      </c>
      <c r="Q23" s="52">
        <f t="shared" si="15"/>
        <v>15047.04</v>
      </c>
      <c r="R23" s="80">
        <f t="shared" si="2"/>
        <v>14.634727723999999</v>
      </c>
      <c r="S23" s="21">
        <f t="shared" si="16"/>
        <v>2202.0933345213693</v>
      </c>
      <c r="T23" s="21">
        <f t="shared" si="17"/>
        <v>2202.0933345213693</v>
      </c>
      <c r="U23" s="36">
        <f t="shared" si="3"/>
        <v>1253.72</v>
      </c>
      <c r="V23" s="52">
        <f t="shared" si="18"/>
        <v>0</v>
      </c>
      <c r="W23" s="52">
        <f t="shared" si="19"/>
        <v>1253.72</v>
      </c>
      <c r="X23" s="80">
        <f t="shared" si="4"/>
        <v>14.634727723999999</v>
      </c>
      <c r="Y23" s="21">
        <f t="shared" si="5"/>
        <v>183.4785084213328</v>
      </c>
      <c r="Z23" s="21">
        <f t="shared" si="20"/>
        <v>183.4785084213328</v>
      </c>
      <c r="AA23" s="55">
        <f t="shared" si="21"/>
        <v>0</v>
      </c>
      <c r="AB23" s="52">
        <f t="shared" si="22"/>
        <v>0</v>
      </c>
      <c r="AC23" s="52">
        <f t="shared" si="23"/>
        <v>0</v>
      </c>
      <c r="AD23" s="80">
        <f t="shared" si="6"/>
        <v>14.634727723999999</v>
      </c>
      <c r="AE23" s="9">
        <f t="shared" si="7"/>
        <v>0</v>
      </c>
      <c r="AF23" s="21">
        <f t="shared" si="24"/>
        <v>0</v>
      </c>
      <c r="AG23" s="55">
        <f t="shared" si="25"/>
        <v>0</v>
      </c>
      <c r="AH23" s="52">
        <f t="shared" si="8"/>
        <v>0</v>
      </c>
      <c r="AI23" s="52">
        <f t="shared" si="26"/>
        <v>0</v>
      </c>
      <c r="AJ23" s="80">
        <f t="shared" si="9"/>
        <v>14.634727723999999</v>
      </c>
      <c r="AK23" s="9">
        <f t="shared" si="10"/>
        <v>0</v>
      </c>
      <c r="AL23" s="21">
        <f t="shared" si="27"/>
        <v>0</v>
      </c>
      <c r="AM23" s="55">
        <f t="shared" si="28"/>
        <v>0</v>
      </c>
      <c r="AN23" s="52">
        <f t="shared" si="29"/>
        <v>0</v>
      </c>
      <c r="AO23" s="52">
        <f t="shared" si="30"/>
        <v>0</v>
      </c>
      <c r="AP23" s="80">
        <f t="shared" si="11"/>
        <v>14.634727723999999</v>
      </c>
      <c r="AQ23" s="9">
        <f t="shared" si="12"/>
        <v>0</v>
      </c>
      <c r="AR23" s="25">
        <f t="shared" si="31"/>
        <v>0</v>
      </c>
      <c r="AT23" s="16">
        <f t="shared" si="32"/>
        <v>1.1368683772161603E-12</v>
      </c>
      <c r="AV23"/>
      <c r="AW23"/>
      <c r="AX23"/>
      <c r="AY23"/>
    </row>
    <row r="24" spans="2:51" ht="33.75" x14ac:dyDescent="0.25">
      <c r="B24" s="103" t="s">
        <v>66</v>
      </c>
      <c r="C24" s="104">
        <v>17334</v>
      </c>
      <c r="D24" s="43" t="s">
        <v>108</v>
      </c>
      <c r="E24" s="42" t="s">
        <v>13</v>
      </c>
      <c r="F24" s="44">
        <v>60</v>
      </c>
      <c r="G24" s="44">
        <v>60</v>
      </c>
      <c r="H24" s="45">
        <v>9462</v>
      </c>
      <c r="I24" s="45">
        <v>47310</v>
      </c>
      <c r="J24" s="45">
        <v>45733</v>
      </c>
      <c r="K24" s="8">
        <f t="shared" si="0"/>
        <v>60</v>
      </c>
      <c r="L24" s="18">
        <f t="shared" si="1"/>
        <v>47310</v>
      </c>
      <c r="M24" s="9">
        <f t="shared" si="13"/>
        <v>788.5</v>
      </c>
      <c r="N24" s="21">
        <f t="shared" si="14"/>
        <v>9462</v>
      </c>
      <c r="O24" s="55">
        <v>9462</v>
      </c>
      <c r="P24" s="52">
        <v>1577</v>
      </c>
      <c r="Q24" s="52">
        <f t="shared" si="15"/>
        <v>9462</v>
      </c>
      <c r="R24" s="80">
        <f t="shared" si="2"/>
        <v>14.634727723999999</v>
      </c>
      <c r="S24" s="21">
        <f t="shared" si="16"/>
        <v>1384.73793724488</v>
      </c>
      <c r="T24" s="21">
        <f t="shared" si="17"/>
        <v>1384.73793724488</v>
      </c>
      <c r="U24" s="36">
        <f t="shared" si="3"/>
        <v>1577</v>
      </c>
      <c r="V24" s="52">
        <f t="shared" si="18"/>
        <v>0</v>
      </c>
      <c r="W24" s="52">
        <f t="shared" si="19"/>
        <v>1577</v>
      </c>
      <c r="X24" s="80">
        <f t="shared" si="4"/>
        <v>14.634727723999999</v>
      </c>
      <c r="Y24" s="21">
        <f t="shared" si="5"/>
        <v>230.78965620747999</v>
      </c>
      <c r="Z24" s="21">
        <f t="shared" si="20"/>
        <v>230.78965620747999</v>
      </c>
      <c r="AA24" s="55">
        <f t="shared" si="21"/>
        <v>0</v>
      </c>
      <c r="AB24" s="52">
        <f t="shared" si="22"/>
        <v>0</v>
      </c>
      <c r="AC24" s="52">
        <f t="shared" si="23"/>
        <v>0</v>
      </c>
      <c r="AD24" s="80">
        <f t="shared" si="6"/>
        <v>14.634727723999999</v>
      </c>
      <c r="AE24" s="9">
        <f t="shared" si="7"/>
        <v>0</v>
      </c>
      <c r="AF24" s="21">
        <f t="shared" si="24"/>
        <v>0</v>
      </c>
      <c r="AG24" s="55">
        <f t="shared" si="25"/>
        <v>0</v>
      </c>
      <c r="AH24" s="52">
        <f t="shared" si="8"/>
        <v>0</v>
      </c>
      <c r="AI24" s="52">
        <f t="shared" si="26"/>
        <v>0</v>
      </c>
      <c r="AJ24" s="80">
        <f t="shared" si="9"/>
        <v>14.634727723999999</v>
      </c>
      <c r="AK24" s="9">
        <f t="shared" si="10"/>
        <v>0</v>
      </c>
      <c r="AL24" s="21">
        <f t="shared" si="27"/>
        <v>0</v>
      </c>
      <c r="AM24" s="55">
        <f t="shared" si="28"/>
        <v>0</v>
      </c>
      <c r="AN24" s="52">
        <f t="shared" si="29"/>
        <v>0</v>
      </c>
      <c r="AO24" s="52">
        <f t="shared" si="30"/>
        <v>0</v>
      </c>
      <c r="AP24" s="80">
        <f t="shared" si="11"/>
        <v>14.634727723999999</v>
      </c>
      <c r="AQ24" s="9">
        <f t="shared" si="12"/>
        <v>0</v>
      </c>
      <c r="AR24" s="25">
        <f t="shared" si="31"/>
        <v>0</v>
      </c>
      <c r="AT24" s="16">
        <f t="shared" si="32"/>
        <v>0</v>
      </c>
      <c r="AV24"/>
      <c r="AW24"/>
      <c r="AX24"/>
      <c r="AY24"/>
    </row>
    <row r="25" spans="2:51" ht="33.75" x14ac:dyDescent="0.25">
      <c r="B25" s="103" t="s">
        <v>67</v>
      </c>
      <c r="C25" s="104">
        <v>18274</v>
      </c>
      <c r="D25" s="43" t="s">
        <v>109</v>
      </c>
      <c r="E25" s="42" t="s">
        <v>11</v>
      </c>
      <c r="F25" s="44">
        <v>180</v>
      </c>
      <c r="G25" s="44">
        <v>180</v>
      </c>
      <c r="H25" s="45">
        <v>6187.95</v>
      </c>
      <c r="I25" s="45">
        <v>123758.33</v>
      </c>
      <c r="J25" s="45">
        <v>6187.95</v>
      </c>
      <c r="K25" s="8">
        <f t="shared" si="0"/>
        <v>180</v>
      </c>
      <c r="L25" s="18">
        <f t="shared" si="1"/>
        <v>123758.33</v>
      </c>
      <c r="M25" s="9">
        <f t="shared" si="13"/>
        <v>687.55</v>
      </c>
      <c r="N25" s="21">
        <f t="shared" si="14"/>
        <v>8250.5999999999985</v>
      </c>
      <c r="O25" s="55">
        <v>6187.95</v>
      </c>
      <c r="P25" s="52">
        <v>117570.38</v>
      </c>
      <c r="Q25" s="52">
        <f t="shared" si="15"/>
        <v>6187.95</v>
      </c>
      <c r="R25" s="80">
        <f t="shared" si="2"/>
        <v>14.634727723999999</v>
      </c>
      <c r="S25" s="21">
        <f t="shared" si="16"/>
        <v>905.58963419725796</v>
      </c>
      <c r="T25" s="21">
        <f t="shared" si="17"/>
        <v>905.58963419725796</v>
      </c>
      <c r="U25" s="36">
        <f t="shared" si="3"/>
        <v>8250.5999999999985</v>
      </c>
      <c r="V25" s="52">
        <f t="shared" si="18"/>
        <v>109319.78</v>
      </c>
      <c r="W25" s="52">
        <f t="shared" si="19"/>
        <v>8250.5999999999985</v>
      </c>
      <c r="X25" s="80">
        <f t="shared" si="4"/>
        <v>14.634727723999999</v>
      </c>
      <c r="Y25" s="21">
        <f t="shared" si="5"/>
        <v>1207.4528455963436</v>
      </c>
      <c r="Z25" s="21">
        <f t="shared" si="20"/>
        <v>1207.4528455963436</v>
      </c>
      <c r="AA25" s="55">
        <f t="shared" si="21"/>
        <v>8250.5999999999985</v>
      </c>
      <c r="AB25" s="52">
        <f t="shared" si="22"/>
        <v>101069.18</v>
      </c>
      <c r="AC25" s="52">
        <f t="shared" si="23"/>
        <v>8250.5999999999985</v>
      </c>
      <c r="AD25" s="80">
        <f t="shared" si="6"/>
        <v>14.634727723999999</v>
      </c>
      <c r="AE25" s="9">
        <f t="shared" si="7"/>
        <v>1207.4528455963436</v>
      </c>
      <c r="AF25" s="21">
        <f t="shared" si="24"/>
        <v>1207.4528455963436</v>
      </c>
      <c r="AG25" s="55">
        <f t="shared" si="25"/>
        <v>8250.5999999999985</v>
      </c>
      <c r="AH25" s="52">
        <f t="shared" si="8"/>
        <v>92818.579999999987</v>
      </c>
      <c r="AI25" s="52">
        <f t="shared" si="26"/>
        <v>8250.5999999999985</v>
      </c>
      <c r="AJ25" s="80">
        <f t="shared" si="9"/>
        <v>14.634727723999999</v>
      </c>
      <c r="AK25" s="9">
        <f t="shared" si="10"/>
        <v>1207.4528455963436</v>
      </c>
      <c r="AL25" s="21">
        <f t="shared" si="27"/>
        <v>1207.4528455963436</v>
      </c>
      <c r="AM25" s="55">
        <f t="shared" si="28"/>
        <v>8250.5999999999985</v>
      </c>
      <c r="AN25" s="52">
        <f t="shared" si="29"/>
        <v>84567.979999999981</v>
      </c>
      <c r="AO25" s="52">
        <f t="shared" si="30"/>
        <v>8250.5999999999985</v>
      </c>
      <c r="AP25" s="80">
        <f t="shared" si="11"/>
        <v>14.634727723999999</v>
      </c>
      <c r="AQ25" s="9">
        <f t="shared" si="12"/>
        <v>1207.4528455963436</v>
      </c>
      <c r="AR25" s="25">
        <f t="shared" si="31"/>
        <v>1207.4528455963436</v>
      </c>
      <c r="AT25" s="16">
        <f t="shared" si="32"/>
        <v>84567.979999999981</v>
      </c>
      <c r="AV25"/>
      <c r="AW25"/>
      <c r="AX25"/>
      <c r="AY25"/>
    </row>
    <row r="26" spans="2:51" ht="33.75" x14ac:dyDescent="0.25">
      <c r="B26" s="103" t="s">
        <v>68</v>
      </c>
      <c r="C26" s="104">
        <v>18181</v>
      </c>
      <c r="D26" s="43" t="s">
        <v>110</v>
      </c>
      <c r="E26" s="42" t="s">
        <v>9</v>
      </c>
      <c r="F26" s="44">
        <v>36</v>
      </c>
      <c r="G26" s="44">
        <v>36</v>
      </c>
      <c r="H26" s="45">
        <v>321875.15999999997</v>
      </c>
      <c r="I26" s="45">
        <v>965625.65</v>
      </c>
      <c r="J26" s="45">
        <v>321875.15999999997</v>
      </c>
      <c r="K26" s="8">
        <f t="shared" si="0"/>
        <v>36</v>
      </c>
      <c r="L26" s="18">
        <f t="shared" si="1"/>
        <v>965625.65</v>
      </c>
      <c r="M26" s="9">
        <f t="shared" si="13"/>
        <v>26822.93</v>
      </c>
      <c r="N26" s="21">
        <f t="shared" si="14"/>
        <v>321875.16000000003</v>
      </c>
      <c r="O26" s="55">
        <v>321875.15999999997</v>
      </c>
      <c r="P26" s="52">
        <v>643750.49</v>
      </c>
      <c r="Q26" s="52">
        <f t="shared" si="15"/>
        <v>321875.15999999997</v>
      </c>
      <c r="R26" s="80">
        <f t="shared" si="2"/>
        <v>14.634727723999999</v>
      </c>
      <c r="S26" s="21">
        <f t="shared" si="16"/>
        <v>47105.553277189349</v>
      </c>
      <c r="T26" s="21">
        <f t="shared" si="17"/>
        <v>47105.553277189349</v>
      </c>
      <c r="U26" s="36">
        <f t="shared" si="3"/>
        <v>321875.16000000003</v>
      </c>
      <c r="V26" s="52">
        <f t="shared" si="18"/>
        <v>321875.32999999996</v>
      </c>
      <c r="W26" s="52">
        <f t="shared" si="19"/>
        <v>321875.16000000003</v>
      </c>
      <c r="X26" s="80">
        <f t="shared" si="4"/>
        <v>14.634727723999999</v>
      </c>
      <c r="Y26" s="21">
        <f t="shared" si="5"/>
        <v>47105.553277189356</v>
      </c>
      <c r="Z26" s="21">
        <f t="shared" si="20"/>
        <v>47105.553277189356</v>
      </c>
      <c r="AA26" s="55">
        <f t="shared" si="21"/>
        <v>321875.16000000003</v>
      </c>
      <c r="AB26" s="52">
        <f t="shared" si="22"/>
        <v>0.16999999992549419</v>
      </c>
      <c r="AC26" s="52">
        <f t="shared" si="23"/>
        <v>321875.16000000003</v>
      </c>
      <c r="AD26" s="80">
        <f t="shared" si="6"/>
        <v>14.634727723999999</v>
      </c>
      <c r="AE26" s="9">
        <f t="shared" si="7"/>
        <v>47105.553277189356</v>
      </c>
      <c r="AF26" s="21">
        <f t="shared" si="24"/>
        <v>47105.553277189356</v>
      </c>
      <c r="AG26" s="55">
        <f t="shared" si="25"/>
        <v>0.16999999992549419</v>
      </c>
      <c r="AH26" s="52">
        <f t="shared" si="8"/>
        <v>0</v>
      </c>
      <c r="AI26" s="52">
        <f t="shared" si="26"/>
        <v>0.16999999992549419</v>
      </c>
      <c r="AJ26" s="80">
        <f t="shared" si="9"/>
        <v>14.634727723999999</v>
      </c>
      <c r="AK26" s="9">
        <f t="shared" si="10"/>
        <v>2.487903711989628E-2</v>
      </c>
      <c r="AL26" s="21">
        <f t="shared" si="27"/>
        <v>2.487903711989628E-2</v>
      </c>
      <c r="AM26" s="55">
        <f t="shared" si="28"/>
        <v>0</v>
      </c>
      <c r="AN26" s="52">
        <f t="shared" si="29"/>
        <v>0</v>
      </c>
      <c r="AO26" s="52">
        <f t="shared" si="30"/>
        <v>0</v>
      </c>
      <c r="AP26" s="80">
        <f t="shared" si="11"/>
        <v>14.634727723999999</v>
      </c>
      <c r="AQ26" s="9">
        <f t="shared" si="12"/>
        <v>0</v>
      </c>
      <c r="AR26" s="25">
        <f t="shared" si="31"/>
        <v>0</v>
      </c>
      <c r="AT26" s="16">
        <f t="shared" si="32"/>
        <v>0</v>
      </c>
      <c r="AV26"/>
      <c r="AW26"/>
      <c r="AX26"/>
      <c r="AY26"/>
    </row>
    <row r="27" spans="2:51" ht="33.75" x14ac:dyDescent="0.25">
      <c r="B27" s="103" t="s">
        <v>69</v>
      </c>
      <c r="C27" s="104">
        <v>17080</v>
      </c>
      <c r="D27" s="43" t="s">
        <v>111</v>
      </c>
      <c r="E27" s="42" t="s">
        <v>13</v>
      </c>
      <c r="F27" s="44">
        <v>60</v>
      </c>
      <c r="G27" s="44">
        <v>60</v>
      </c>
      <c r="H27" s="44">
        <v>0.2</v>
      </c>
      <c r="I27" s="45">
        <v>49940</v>
      </c>
      <c r="J27" s="45">
        <v>49940</v>
      </c>
      <c r="K27" s="8">
        <f t="shared" si="0"/>
        <v>60</v>
      </c>
      <c r="L27" s="18">
        <f t="shared" si="1"/>
        <v>49940</v>
      </c>
      <c r="M27" s="9">
        <f t="shared" si="13"/>
        <v>832.33</v>
      </c>
      <c r="N27" s="21">
        <f t="shared" si="14"/>
        <v>9987.9600000000009</v>
      </c>
      <c r="O27" s="55">
        <v>0.2</v>
      </c>
      <c r="P27" s="53">
        <v>0</v>
      </c>
      <c r="Q27" s="52">
        <f t="shared" si="15"/>
        <v>0.2</v>
      </c>
      <c r="R27" s="80">
        <f t="shared" si="2"/>
        <v>14.634727723999999</v>
      </c>
      <c r="S27" s="21">
        <f t="shared" si="16"/>
        <v>2.9269455448000001E-2</v>
      </c>
      <c r="T27" s="21">
        <f t="shared" si="17"/>
        <v>2.9269455448000001E-2</v>
      </c>
      <c r="U27" s="36">
        <f t="shared" si="3"/>
        <v>0</v>
      </c>
      <c r="V27" s="52">
        <f t="shared" si="18"/>
        <v>0</v>
      </c>
      <c r="W27" s="52">
        <f t="shared" si="19"/>
        <v>0</v>
      </c>
      <c r="X27" s="80">
        <f t="shared" si="4"/>
        <v>14.634727723999999</v>
      </c>
      <c r="Y27" s="21">
        <f t="shared" si="5"/>
        <v>0</v>
      </c>
      <c r="Z27" s="21">
        <f t="shared" si="20"/>
        <v>0</v>
      </c>
      <c r="AA27" s="55">
        <f t="shared" si="21"/>
        <v>0</v>
      </c>
      <c r="AB27" s="52">
        <f t="shared" si="22"/>
        <v>0</v>
      </c>
      <c r="AC27" s="52">
        <f t="shared" si="23"/>
        <v>0</v>
      </c>
      <c r="AD27" s="80">
        <f t="shared" si="6"/>
        <v>14.634727723999999</v>
      </c>
      <c r="AE27" s="9">
        <f t="shared" si="7"/>
        <v>0</v>
      </c>
      <c r="AF27" s="21">
        <f t="shared" si="24"/>
        <v>0</v>
      </c>
      <c r="AG27" s="55">
        <f t="shared" si="25"/>
        <v>0</v>
      </c>
      <c r="AH27" s="52">
        <f t="shared" si="8"/>
        <v>0</v>
      </c>
      <c r="AI27" s="52">
        <f t="shared" si="26"/>
        <v>0</v>
      </c>
      <c r="AJ27" s="80">
        <f t="shared" si="9"/>
        <v>14.634727723999999</v>
      </c>
      <c r="AK27" s="9">
        <f t="shared" si="10"/>
        <v>0</v>
      </c>
      <c r="AL27" s="21">
        <f t="shared" si="27"/>
        <v>0</v>
      </c>
      <c r="AM27" s="55">
        <f t="shared" si="28"/>
        <v>0</v>
      </c>
      <c r="AN27" s="52">
        <f t="shared" si="29"/>
        <v>0</v>
      </c>
      <c r="AO27" s="52">
        <f t="shared" si="30"/>
        <v>0</v>
      </c>
      <c r="AP27" s="80">
        <f t="shared" si="11"/>
        <v>14.634727723999999</v>
      </c>
      <c r="AQ27" s="9">
        <f t="shared" si="12"/>
        <v>0</v>
      </c>
      <c r="AR27" s="25">
        <f t="shared" si="31"/>
        <v>0</v>
      </c>
      <c r="AT27" s="16">
        <f t="shared" si="32"/>
        <v>0</v>
      </c>
      <c r="AV27"/>
      <c r="AW27"/>
      <c r="AX27"/>
      <c r="AY27"/>
    </row>
    <row r="28" spans="2:51" ht="33.75" x14ac:dyDescent="0.25">
      <c r="B28" s="103" t="s">
        <v>70</v>
      </c>
      <c r="C28" s="104">
        <v>9623</v>
      </c>
      <c r="D28" s="43" t="s">
        <v>112</v>
      </c>
      <c r="E28" s="42" t="s">
        <v>9</v>
      </c>
      <c r="F28" s="44">
        <v>84</v>
      </c>
      <c r="G28" s="44">
        <v>36</v>
      </c>
      <c r="H28" s="45">
        <v>9316.68</v>
      </c>
      <c r="I28" s="45">
        <v>65217</v>
      </c>
      <c r="J28" s="45">
        <v>18633.36</v>
      </c>
      <c r="K28" s="8">
        <f t="shared" si="0"/>
        <v>36</v>
      </c>
      <c r="L28" s="18">
        <f t="shared" si="1"/>
        <v>65217</v>
      </c>
      <c r="M28" s="9">
        <f t="shared" si="13"/>
        <v>1811.58</v>
      </c>
      <c r="N28" s="21">
        <f t="shared" si="14"/>
        <v>21738.959999999999</v>
      </c>
      <c r="O28" s="106">
        <v>9316.68</v>
      </c>
      <c r="P28" s="107">
        <v>46583.64</v>
      </c>
      <c r="Q28" s="107">
        <v>0</v>
      </c>
      <c r="R28" s="108">
        <f t="shared" si="2"/>
        <v>14.634727723999999</v>
      </c>
      <c r="S28" s="109">
        <f t="shared" si="16"/>
        <v>1363.4707509163634</v>
      </c>
      <c r="T28" s="109">
        <f t="shared" si="17"/>
        <v>0</v>
      </c>
      <c r="U28" s="110">
        <f t="shared" si="3"/>
        <v>9316.68</v>
      </c>
      <c r="V28" s="107">
        <f t="shared" si="18"/>
        <v>37266.959999999999</v>
      </c>
      <c r="W28" s="107">
        <v>0</v>
      </c>
      <c r="X28" s="108">
        <f t="shared" si="4"/>
        <v>14.634727723999999</v>
      </c>
      <c r="Y28" s="109">
        <f t="shared" si="5"/>
        <v>1363.4707509163634</v>
      </c>
      <c r="Z28" s="109">
        <f t="shared" si="20"/>
        <v>0</v>
      </c>
      <c r="AA28" s="106">
        <f t="shared" si="21"/>
        <v>9316.68</v>
      </c>
      <c r="AB28" s="107">
        <f t="shared" si="22"/>
        <v>27950.28</v>
      </c>
      <c r="AC28" s="107">
        <v>0</v>
      </c>
      <c r="AD28" s="108">
        <f t="shared" si="6"/>
        <v>14.634727723999999</v>
      </c>
      <c r="AE28" s="111">
        <f t="shared" si="7"/>
        <v>1363.4707509163634</v>
      </c>
      <c r="AF28" s="109">
        <f t="shared" si="24"/>
        <v>0</v>
      </c>
      <c r="AG28" s="106">
        <f t="shared" si="25"/>
        <v>9316.68</v>
      </c>
      <c r="AH28" s="107">
        <f t="shared" si="8"/>
        <v>18633.599999999999</v>
      </c>
      <c r="AI28" s="107">
        <v>0</v>
      </c>
      <c r="AJ28" s="108">
        <f t="shared" si="9"/>
        <v>14.634727723999999</v>
      </c>
      <c r="AK28" s="111">
        <f t="shared" si="10"/>
        <v>1363.4707509163634</v>
      </c>
      <c r="AL28" s="109">
        <f t="shared" si="27"/>
        <v>0</v>
      </c>
      <c r="AM28" s="106">
        <f t="shared" si="28"/>
        <v>9316.68</v>
      </c>
      <c r="AN28" s="107">
        <f t="shared" si="29"/>
        <v>9316.9199999999983</v>
      </c>
      <c r="AO28" s="107">
        <v>0</v>
      </c>
      <c r="AP28" s="108">
        <f t="shared" si="11"/>
        <v>14.634727723999999</v>
      </c>
      <c r="AQ28" s="111">
        <f t="shared" si="12"/>
        <v>1363.4707509163634</v>
      </c>
      <c r="AR28" s="112">
        <f t="shared" si="31"/>
        <v>0</v>
      </c>
      <c r="AS28" s="88"/>
      <c r="AT28" s="16">
        <f t="shared" si="32"/>
        <v>9316.9199999999983</v>
      </c>
      <c r="AV28"/>
      <c r="AW28"/>
      <c r="AX28"/>
      <c r="AY28"/>
    </row>
    <row r="29" spans="2:51" ht="33.75" x14ac:dyDescent="0.25">
      <c r="B29" s="103" t="s">
        <v>71</v>
      </c>
      <c r="C29" s="104">
        <v>18128</v>
      </c>
      <c r="D29" s="43" t="s">
        <v>113</v>
      </c>
      <c r="E29" s="42" t="s">
        <v>12</v>
      </c>
      <c r="F29" s="44">
        <v>84</v>
      </c>
      <c r="G29" s="44">
        <v>84</v>
      </c>
      <c r="H29" s="45">
        <v>91554.84</v>
      </c>
      <c r="I29" s="45">
        <v>640883.68000000005</v>
      </c>
      <c r="J29" s="45">
        <v>114443.55</v>
      </c>
      <c r="K29" s="8">
        <f t="shared" si="0"/>
        <v>84</v>
      </c>
      <c r="L29" s="18">
        <f t="shared" si="1"/>
        <v>640883.68000000005</v>
      </c>
      <c r="M29" s="9">
        <f t="shared" si="13"/>
        <v>7629.57</v>
      </c>
      <c r="N29" s="21">
        <f t="shared" si="14"/>
        <v>91554.84</v>
      </c>
      <c r="O29" s="55">
        <v>91554.84</v>
      </c>
      <c r="P29" s="52">
        <v>526440.13</v>
      </c>
      <c r="Q29" s="52">
        <f t="shared" si="15"/>
        <v>91554.84</v>
      </c>
      <c r="R29" s="80">
        <f t="shared" si="2"/>
        <v>14.634727723999999</v>
      </c>
      <c r="S29" s="21">
        <f t="shared" si="16"/>
        <v>13398.801552143839</v>
      </c>
      <c r="T29" s="21">
        <f t="shared" si="17"/>
        <v>13398.801552143839</v>
      </c>
      <c r="U29" s="36">
        <f t="shared" si="3"/>
        <v>91554.84</v>
      </c>
      <c r="V29" s="52">
        <f t="shared" si="18"/>
        <v>434885.29000000004</v>
      </c>
      <c r="W29" s="52">
        <f t="shared" si="19"/>
        <v>91554.84</v>
      </c>
      <c r="X29" s="80">
        <f t="shared" si="4"/>
        <v>14.634727723999999</v>
      </c>
      <c r="Y29" s="21">
        <f t="shared" si="5"/>
        <v>13398.801552143839</v>
      </c>
      <c r="Z29" s="21">
        <f t="shared" si="20"/>
        <v>13398.801552143839</v>
      </c>
      <c r="AA29" s="55">
        <f t="shared" si="21"/>
        <v>91554.84</v>
      </c>
      <c r="AB29" s="52">
        <f t="shared" si="22"/>
        <v>343330.45000000007</v>
      </c>
      <c r="AC29" s="52">
        <f t="shared" si="23"/>
        <v>91554.84</v>
      </c>
      <c r="AD29" s="80">
        <f t="shared" si="6"/>
        <v>14.634727723999999</v>
      </c>
      <c r="AE29" s="9">
        <f t="shared" si="7"/>
        <v>13398.801552143839</v>
      </c>
      <c r="AF29" s="21">
        <f t="shared" si="24"/>
        <v>13398.801552143839</v>
      </c>
      <c r="AG29" s="55">
        <f t="shared" si="25"/>
        <v>91554.84</v>
      </c>
      <c r="AH29" s="52">
        <f t="shared" si="8"/>
        <v>251775.61000000007</v>
      </c>
      <c r="AI29" s="52">
        <f t="shared" si="26"/>
        <v>91554.84</v>
      </c>
      <c r="AJ29" s="80">
        <f t="shared" si="9"/>
        <v>14.634727723999999</v>
      </c>
      <c r="AK29" s="9">
        <f t="shared" si="10"/>
        <v>13398.801552143839</v>
      </c>
      <c r="AL29" s="21">
        <f t="shared" si="27"/>
        <v>13398.801552143839</v>
      </c>
      <c r="AM29" s="55">
        <f t="shared" si="28"/>
        <v>91554.84</v>
      </c>
      <c r="AN29" s="52">
        <f t="shared" si="29"/>
        <v>160220.77000000008</v>
      </c>
      <c r="AO29" s="52">
        <f t="shared" si="30"/>
        <v>91554.84</v>
      </c>
      <c r="AP29" s="80">
        <f t="shared" si="11"/>
        <v>14.634727723999999</v>
      </c>
      <c r="AQ29" s="9">
        <f t="shared" si="12"/>
        <v>13398.801552143839</v>
      </c>
      <c r="AR29" s="25">
        <f t="shared" si="31"/>
        <v>13398.801552143839</v>
      </c>
      <c r="AT29" s="16">
        <f t="shared" si="32"/>
        <v>160220.77000000008</v>
      </c>
      <c r="AV29"/>
      <c r="AW29"/>
      <c r="AX29"/>
      <c r="AY29"/>
    </row>
    <row r="30" spans="2:51" ht="33.75" x14ac:dyDescent="0.25">
      <c r="B30" s="103" t="s">
        <v>72</v>
      </c>
      <c r="C30" s="104">
        <v>18083</v>
      </c>
      <c r="D30" s="43" t="s">
        <v>114</v>
      </c>
      <c r="E30" s="42" t="s">
        <v>12</v>
      </c>
      <c r="F30" s="44">
        <v>84</v>
      </c>
      <c r="G30" s="44">
        <v>84</v>
      </c>
      <c r="H30" s="45">
        <v>159752.51999999999</v>
      </c>
      <c r="I30" s="45">
        <v>1118267.53</v>
      </c>
      <c r="J30" s="45">
        <v>292879.62</v>
      </c>
      <c r="K30" s="8">
        <f t="shared" si="0"/>
        <v>84</v>
      </c>
      <c r="L30" s="18">
        <f t="shared" si="1"/>
        <v>1118267.53</v>
      </c>
      <c r="M30" s="9">
        <f t="shared" si="13"/>
        <v>13312.71</v>
      </c>
      <c r="N30" s="21">
        <f t="shared" si="14"/>
        <v>159752.51999999999</v>
      </c>
      <c r="O30" s="55">
        <v>159752.51999999999</v>
      </c>
      <c r="P30" s="52">
        <v>825387.91</v>
      </c>
      <c r="Q30" s="52">
        <f t="shared" si="15"/>
        <v>159752.51999999999</v>
      </c>
      <c r="R30" s="80">
        <f t="shared" si="2"/>
        <v>14.634727723999999</v>
      </c>
      <c r="S30" s="21">
        <f t="shared" si="16"/>
        <v>23379.346334228641</v>
      </c>
      <c r="T30" s="21">
        <f t="shared" si="17"/>
        <v>23379.346334228641</v>
      </c>
      <c r="U30" s="36">
        <f t="shared" si="3"/>
        <v>159752.51999999999</v>
      </c>
      <c r="V30" s="52">
        <f t="shared" si="18"/>
        <v>665635.39</v>
      </c>
      <c r="W30" s="52">
        <f t="shared" si="19"/>
        <v>159752.51999999999</v>
      </c>
      <c r="X30" s="80">
        <f t="shared" si="4"/>
        <v>14.634727723999999</v>
      </c>
      <c r="Y30" s="21">
        <f t="shared" si="5"/>
        <v>23379.346334228641</v>
      </c>
      <c r="Z30" s="21">
        <f t="shared" si="20"/>
        <v>23379.346334228641</v>
      </c>
      <c r="AA30" s="55">
        <f t="shared" si="21"/>
        <v>159752.51999999999</v>
      </c>
      <c r="AB30" s="52">
        <f t="shared" si="22"/>
        <v>505882.87</v>
      </c>
      <c r="AC30" s="52">
        <f t="shared" si="23"/>
        <v>159752.51999999999</v>
      </c>
      <c r="AD30" s="80">
        <f t="shared" si="6"/>
        <v>14.634727723999999</v>
      </c>
      <c r="AE30" s="9">
        <f t="shared" si="7"/>
        <v>23379.346334228641</v>
      </c>
      <c r="AF30" s="21">
        <f t="shared" si="24"/>
        <v>23379.346334228641</v>
      </c>
      <c r="AG30" s="55">
        <f t="shared" si="25"/>
        <v>159752.51999999999</v>
      </c>
      <c r="AH30" s="52">
        <f t="shared" si="8"/>
        <v>346130.35</v>
      </c>
      <c r="AI30" s="52">
        <f t="shared" si="26"/>
        <v>159752.51999999999</v>
      </c>
      <c r="AJ30" s="80">
        <f t="shared" si="9"/>
        <v>14.634727723999999</v>
      </c>
      <c r="AK30" s="9">
        <f t="shared" si="10"/>
        <v>23379.346334228641</v>
      </c>
      <c r="AL30" s="21">
        <f t="shared" si="27"/>
        <v>23379.346334228641</v>
      </c>
      <c r="AM30" s="55">
        <f t="shared" si="28"/>
        <v>159752.51999999999</v>
      </c>
      <c r="AN30" s="52">
        <f t="shared" si="29"/>
        <v>186377.83</v>
      </c>
      <c r="AO30" s="52">
        <f t="shared" si="30"/>
        <v>159752.51999999999</v>
      </c>
      <c r="AP30" s="80">
        <f t="shared" si="11"/>
        <v>14.634727723999999</v>
      </c>
      <c r="AQ30" s="9">
        <f t="shared" si="12"/>
        <v>23379.346334228641</v>
      </c>
      <c r="AR30" s="25">
        <f t="shared" si="31"/>
        <v>23379.346334228641</v>
      </c>
      <c r="AT30" s="16">
        <f t="shared" si="32"/>
        <v>186377.83</v>
      </c>
      <c r="AV30"/>
      <c r="AW30"/>
      <c r="AX30"/>
      <c r="AY30"/>
    </row>
    <row r="31" spans="2:51" ht="33.75" x14ac:dyDescent="0.25">
      <c r="B31" s="103" t="s">
        <v>73</v>
      </c>
      <c r="C31" s="104">
        <v>18421</v>
      </c>
      <c r="D31" s="43" t="s">
        <v>104</v>
      </c>
      <c r="E31" s="42" t="s">
        <v>12</v>
      </c>
      <c r="F31" s="44">
        <v>84</v>
      </c>
      <c r="G31" s="44">
        <v>84</v>
      </c>
      <c r="H31" s="43"/>
      <c r="I31" s="45">
        <v>112500</v>
      </c>
      <c r="J31" s="43"/>
      <c r="K31" s="8">
        <f t="shared" si="0"/>
        <v>84</v>
      </c>
      <c r="L31" s="18">
        <f t="shared" si="1"/>
        <v>112500</v>
      </c>
      <c r="M31" s="9">
        <f t="shared" si="13"/>
        <v>1339.29</v>
      </c>
      <c r="N31" s="21">
        <f t="shared" si="14"/>
        <v>16071.48</v>
      </c>
      <c r="O31" s="55">
        <v>0</v>
      </c>
      <c r="P31" s="52">
        <v>112500</v>
      </c>
      <c r="Q31" s="52">
        <f t="shared" si="15"/>
        <v>0</v>
      </c>
      <c r="R31" s="80">
        <f t="shared" si="2"/>
        <v>14.634727723999999</v>
      </c>
      <c r="S31" s="21">
        <f t="shared" si="16"/>
        <v>0</v>
      </c>
      <c r="T31" s="21">
        <f t="shared" si="17"/>
        <v>0</v>
      </c>
      <c r="U31" s="36">
        <f t="shared" si="3"/>
        <v>16071.48</v>
      </c>
      <c r="V31" s="52">
        <f t="shared" si="18"/>
        <v>96428.52</v>
      </c>
      <c r="W31" s="52">
        <f t="shared" si="19"/>
        <v>16071.48</v>
      </c>
      <c r="X31" s="80">
        <f t="shared" si="4"/>
        <v>14.634727723999999</v>
      </c>
      <c r="Y31" s="21">
        <f t="shared" si="5"/>
        <v>2352.017339217115</v>
      </c>
      <c r="Z31" s="21">
        <f t="shared" si="20"/>
        <v>2352.017339217115</v>
      </c>
      <c r="AA31" s="55">
        <f t="shared" si="21"/>
        <v>16071.48</v>
      </c>
      <c r="AB31" s="52">
        <f t="shared" si="22"/>
        <v>80357.040000000008</v>
      </c>
      <c r="AC31" s="52">
        <f t="shared" si="23"/>
        <v>16071.48</v>
      </c>
      <c r="AD31" s="80">
        <f t="shared" si="6"/>
        <v>14.634727723999999</v>
      </c>
      <c r="AE31" s="9">
        <f t="shared" si="7"/>
        <v>2352.017339217115</v>
      </c>
      <c r="AF31" s="21">
        <f t="shared" si="24"/>
        <v>2352.017339217115</v>
      </c>
      <c r="AG31" s="55">
        <f t="shared" si="25"/>
        <v>16071.48</v>
      </c>
      <c r="AH31" s="52">
        <f t="shared" si="8"/>
        <v>64285.560000000012</v>
      </c>
      <c r="AI31" s="52">
        <f t="shared" si="26"/>
        <v>16071.48</v>
      </c>
      <c r="AJ31" s="80">
        <f t="shared" si="9"/>
        <v>14.634727723999999</v>
      </c>
      <c r="AK31" s="9">
        <f t="shared" si="10"/>
        <v>2352.017339217115</v>
      </c>
      <c r="AL31" s="21">
        <f t="shared" si="27"/>
        <v>2352.017339217115</v>
      </c>
      <c r="AM31" s="55">
        <f t="shared" si="28"/>
        <v>16071.48</v>
      </c>
      <c r="AN31" s="52">
        <f t="shared" si="29"/>
        <v>48214.080000000016</v>
      </c>
      <c r="AO31" s="52">
        <f t="shared" si="30"/>
        <v>16071.48</v>
      </c>
      <c r="AP31" s="80">
        <f t="shared" si="11"/>
        <v>14.634727723999999</v>
      </c>
      <c r="AQ31" s="9">
        <f t="shared" si="12"/>
        <v>2352.017339217115</v>
      </c>
      <c r="AR31" s="25">
        <f t="shared" si="31"/>
        <v>2352.017339217115</v>
      </c>
      <c r="AT31" s="16">
        <f t="shared" si="32"/>
        <v>48214.080000000016</v>
      </c>
      <c r="AV31"/>
      <c r="AW31"/>
      <c r="AX31"/>
      <c r="AY31"/>
    </row>
    <row r="32" spans="2:51" ht="33.75" x14ac:dyDescent="0.25">
      <c r="B32" s="103" t="s">
        <v>74</v>
      </c>
      <c r="C32" s="104">
        <v>17288</v>
      </c>
      <c r="D32" s="43" t="s">
        <v>115</v>
      </c>
      <c r="E32" s="42" t="s">
        <v>12</v>
      </c>
      <c r="F32" s="44">
        <v>84</v>
      </c>
      <c r="G32" s="44">
        <v>84</v>
      </c>
      <c r="H32" s="45">
        <v>7815.24</v>
      </c>
      <c r="I32" s="45">
        <v>54706.32</v>
      </c>
      <c r="J32" s="45">
        <v>39076.199999999997</v>
      </c>
      <c r="K32" s="8">
        <f t="shared" si="0"/>
        <v>84</v>
      </c>
      <c r="L32" s="18">
        <f t="shared" si="1"/>
        <v>54706.32</v>
      </c>
      <c r="M32" s="9">
        <f t="shared" si="13"/>
        <v>651.27</v>
      </c>
      <c r="N32" s="21">
        <f t="shared" si="14"/>
        <v>7815.24</v>
      </c>
      <c r="O32" s="55">
        <v>7815.24</v>
      </c>
      <c r="P32" s="52">
        <v>15630.12</v>
      </c>
      <c r="Q32" s="52">
        <f t="shared" si="15"/>
        <v>7815.24</v>
      </c>
      <c r="R32" s="80">
        <f t="shared" si="2"/>
        <v>14.634727723999999</v>
      </c>
      <c r="S32" s="21">
        <f t="shared" si="16"/>
        <v>1143.7390949771375</v>
      </c>
      <c r="T32" s="21">
        <f t="shared" si="17"/>
        <v>1143.7390949771375</v>
      </c>
      <c r="U32" s="36">
        <f t="shared" si="3"/>
        <v>7815.24</v>
      </c>
      <c r="V32" s="52">
        <f t="shared" si="18"/>
        <v>7814.880000000001</v>
      </c>
      <c r="W32" s="52">
        <f t="shared" si="19"/>
        <v>7815.24</v>
      </c>
      <c r="X32" s="80">
        <f t="shared" si="4"/>
        <v>14.634727723999999</v>
      </c>
      <c r="Y32" s="21">
        <f t="shared" si="5"/>
        <v>1143.7390949771375</v>
      </c>
      <c r="Z32" s="21">
        <f t="shared" si="20"/>
        <v>1143.7390949771375</v>
      </c>
      <c r="AA32" s="55">
        <f t="shared" si="21"/>
        <v>7814.880000000001</v>
      </c>
      <c r="AB32" s="52">
        <f t="shared" si="22"/>
        <v>0</v>
      </c>
      <c r="AC32" s="52">
        <f t="shared" si="23"/>
        <v>7814.880000000001</v>
      </c>
      <c r="AD32" s="80">
        <f t="shared" si="6"/>
        <v>14.634727723999999</v>
      </c>
      <c r="AE32" s="9">
        <f t="shared" si="7"/>
        <v>1143.6864099573313</v>
      </c>
      <c r="AF32" s="21">
        <f t="shared" si="24"/>
        <v>1143.6864099573313</v>
      </c>
      <c r="AG32" s="55">
        <f t="shared" si="25"/>
        <v>0</v>
      </c>
      <c r="AH32" s="52">
        <f t="shared" si="8"/>
        <v>0</v>
      </c>
      <c r="AI32" s="52">
        <f t="shared" si="26"/>
        <v>0</v>
      </c>
      <c r="AJ32" s="80">
        <f t="shared" si="9"/>
        <v>14.634727723999999</v>
      </c>
      <c r="AK32" s="9">
        <f t="shared" si="10"/>
        <v>0</v>
      </c>
      <c r="AL32" s="21">
        <f t="shared" si="27"/>
        <v>0</v>
      </c>
      <c r="AM32" s="55">
        <f t="shared" si="28"/>
        <v>0</v>
      </c>
      <c r="AN32" s="52">
        <f t="shared" si="29"/>
        <v>0</v>
      </c>
      <c r="AO32" s="52">
        <f t="shared" si="30"/>
        <v>0</v>
      </c>
      <c r="AP32" s="80">
        <f t="shared" si="11"/>
        <v>14.634727723999999</v>
      </c>
      <c r="AQ32" s="9">
        <f t="shared" si="12"/>
        <v>0</v>
      </c>
      <c r="AR32" s="25">
        <f t="shared" si="31"/>
        <v>0</v>
      </c>
      <c r="AT32" s="16">
        <f t="shared" si="32"/>
        <v>1.8189894035458565E-12</v>
      </c>
      <c r="AV32"/>
      <c r="AW32"/>
      <c r="AX32"/>
      <c r="AY32"/>
    </row>
    <row r="33" spans="2:51" ht="33.75" x14ac:dyDescent="0.25">
      <c r="B33" s="103" t="s">
        <v>75</v>
      </c>
      <c r="C33" s="104">
        <v>10785</v>
      </c>
      <c r="D33" s="43" t="s">
        <v>116</v>
      </c>
      <c r="E33" s="42" t="s">
        <v>127</v>
      </c>
      <c r="F33" s="44">
        <v>126</v>
      </c>
      <c r="G33" s="44">
        <v>240</v>
      </c>
      <c r="H33" s="45">
        <v>1516007.4</v>
      </c>
      <c r="I33" s="45">
        <v>15918077.98</v>
      </c>
      <c r="J33" s="45">
        <v>13770400.550000001</v>
      </c>
      <c r="K33" s="8">
        <f t="shared" si="0"/>
        <v>240</v>
      </c>
      <c r="L33" s="18">
        <f t="shared" si="1"/>
        <v>15918077.98</v>
      </c>
      <c r="M33" s="9">
        <f t="shared" si="13"/>
        <v>66325.320000000007</v>
      </c>
      <c r="N33" s="21">
        <f t="shared" si="14"/>
        <v>795903.84000000008</v>
      </c>
      <c r="O33" s="55">
        <v>1516007.4</v>
      </c>
      <c r="P33" s="52">
        <v>2147677.4300000002</v>
      </c>
      <c r="Q33" s="52">
        <f t="shared" si="15"/>
        <v>795903.84000000008</v>
      </c>
      <c r="R33" s="80">
        <f t="shared" si="2"/>
        <v>14.634727723999999</v>
      </c>
      <c r="S33" s="21">
        <f t="shared" si="16"/>
        <v>221863.55526569154</v>
      </c>
      <c r="T33" s="21">
        <f t="shared" si="17"/>
        <v>116478.35992886061</v>
      </c>
      <c r="U33" s="36">
        <f t="shared" si="3"/>
        <v>1516007.4</v>
      </c>
      <c r="V33" s="52">
        <f t="shared" si="18"/>
        <v>631670.03000000026</v>
      </c>
      <c r="W33" s="52">
        <f t="shared" si="19"/>
        <v>795903.84000000008</v>
      </c>
      <c r="X33" s="80">
        <f t="shared" si="4"/>
        <v>14.634727723999999</v>
      </c>
      <c r="Y33" s="21">
        <f t="shared" si="5"/>
        <v>221863.55526569154</v>
      </c>
      <c r="Z33" s="21">
        <f t="shared" si="20"/>
        <v>116478.35992886061</v>
      </c>
      <c r="AA33" s="55">
        <f t="shared" si="21"/>
        <v>631670.03000000026</v>
      </c>
      <c r="AB33" s="52">
        <f t="shared" si="22"/>
        <v>0</v>
      </c>
      <c r="AC33" s="52">
        <f t="shared" si="23"/>
        <v>631670.03000000026</v>
      </c>
      <c r="AD33" s="80">
        <f t="shared" si="6"/>
        <v>14.634727723999999</v>
      </c>
      <c r="AE33" s="9">
        <f t="shared" si="7"/>
        <v>92443.189004609158</v>
      </c>
      <c r="AF33" s="21">
        <f t="shared" si="24"/>
        <v>92443.189004609158</v>
      </c>
      <c r="AG33" s="55">
        <f t="shared" si="25"/>
        <v>0</v>
      </c>
      <c r="AH33" s="52">
        <f t="shared" si="8"/>
        <v>0</v>
      </c>
      <c r="AI33" s="52">
        <f t="shared" si="26"/>
        <v>0</v>
      </c>
      <c r="AJ33" s="80">
        <f t="shared" si="9"/>
        <v>14.634727723999999</v>
      </c>
      <c r="AK33" s="9">
        <f t="shared" si="10"/>
        <v>0</v>
      </c>
      <c r="AL33" s="21">
        <f t="shared" si="27"/>
        <v>0</v>
      </c>
      <c r="AM33" s="55">
        <f t="shared" si="28"/>
        <v>0</v>
      </c>
      <c r="AN33" s="52">
        <f t="shared" si="29"/>
        <v>0</v>
      </c>
      <c r="AO33" s="52">
        <f t="shared" si="30"/>
        <v>0</v>
      </c>
      <c r="AP33" s="80">
        <f t="shared" si="11"/>
        <v>14.634727723999999</v>
      </c>
      <c r="AQ33" s="9">
        <f t="shared" si="12"/>
        <v>0</v>
      </c>
      <c r="AR33" s="25">
        <f t="shared" si="31"/>
        <v>0</v>
      </c>
      <c r="AT33" s="16">
        <f t="shared" si="32"/>
        <v>-4.6566128730773926E-10</v>
      </c>
      <c r="AV33"/>
      <c r="AW33"/>
      <c r="AX33"/>
      <c r="AY33"/>
    </row>
    <row r="34" spans="2:51" ht="33.75" x14ac:dyDescent="0.25">
      <c r="B34" s="103" t="s">
        <v>76</v>
      </c>
      <c r="C34" s="104">
        <v>18306</v>
      </c>
      <c r="D34" s="43" t="s">
        <v>117</v>
      </c>
      <c r="E34" s="42" t="s">
        <v>13</v>
      </c>
      <c r="F34" s="44">
        <v>60</v>
      </c>
      <c r="G34" s="44">
        <v>60</v>
      </c>
      <c r="H34" s="45">
        <v>10666.65</v>
      </c>
      <c r="I34" s="45">
        <v>128000</v>
      </c>
      <c r="J34" s="45">
        <v>10666.65</v>
      </c>
      <c r="K34" s="8">
        <f t="shared" si="0"/>
        <v>60</v>
      </c>
      <c r="L34" s="18">
        <f t="shared" si="1"/>
        <v>128000</v>
      </c>
      <c r="M34" s="9">
        <f t="shared" si="13"/>
        <v>2133.33</v>
      </c>
      <c r="N34" s="21">
        <f t="shared" si="14"/>
        <v>25599.96</v>
      </c>
      <c r="O34" s="55">
        <v>10666.65</v>
      </c>
      <c r="P34" s="52">
        <v>117333.35</v>
      </c>
      <c r="Q34" s="52">
        <f t="shared" si="15"/>
        <v>10666.65</v>
      </c>
      <c r="R34" s="80">
        <f t="shared" si="2"/>
        <v>14.634727723999999</v>
      </c>
      <c r="S34" s="21">
        <f t="shared" si="16"/>
        <v>1561.0351847720458</v>
      </c>
      <c r="T34" s="21">
        <f t="shared" si="17"/>
        <v>1561.0351847720458</v>
      </c>
      <c r="U34" s="36">
        <f t="shared" si="3"/>
        <v>25599.96</v>
      </c>
      <c r="V34" s="52">
        <f t="shared" si="18"/>
        <v>91733.390000000014</v>
      </c>
      <c r="W34" s="52">
        <f t="shared" si="19"/>
        <v>25599.96</v>
      </c>
      <c r="X34" s="80">
        <f t="shared" si="4"/>
        <v>14.634727723999999</v>
      </c>
      <c r="Y34" s="21">
        <f t="shared" si="5"/>
        <v>3746.48444345291</v>
      </c>
      <c r="Z34" s="21">
        <f t="shared" si="20"/>
        <v>3746.48444345291</v>
      </c>
      <c r="AA34" s="55">
        <f t="shared" si="21"/>
        <v>25599.96</v>
      </c>
      <c r="AB34" s="52">
        <f t="shared" si="22"/>
        <v>66133.430000000022</v>
      </c>
      <c r="AC34" s="52">
        <f t="shared" si="23"/>
        <v>25599.96</v>
      </c>
      <c r="AD34" s="80">
        <f t="shared" si="6"/>
        <v>14.634727723999999</v>
      </c>
      <c r="AE34" s="9">
        <f t="shared" si="7"/>
        <v>3746.48444345291</v>
      </c>
      <c r="AF34" s="21">
        <f t="shared" si="24"/>
        <v>3746.48444345291</v>
      </c>
      <c r="AG34" s="55">
        <f t="shared" si="25"/>
        <v>25599.96</v>
      </c>
      <c r="AH34" s="52">
        <f t="shared" si="8"/>
        <v>40533.470000000023</v>
      </c>
      <c r="AI34" s="52">
        <f t="shared" si="26"/>
        <v>25599.96</v>
      </c>
      <c r="AJ34" s="80">
        <f t="shared" si="9"/>
        <v>14.634727723999999</v>
      </c>
      <c r="AK34" s="9">
        <f t="shared" si="10"/>
        <v>3746.48444345291</v>
      </c>
      <c r="AL34" s="21">
        <f t="shared" si="27"/>
        <v>3746.48444345291</v>
      </c>
      <c r="AM34" s="55">
        <f t="shared" si="28"/>
        <v>25599.96</v>
      </c>
      <c r="AN34" s="52">
        <f t="shared" si="29"/>
        <v>14933.510000000024</v>
      </c>
      <c r="AO34" s="52">
        <f t="shared" si="30"/>
        <v>25599.96</v>
      </c>
      <c r="AP34" s="80">
        <f t="shared" si="11"/>
        <v>14.634727723999999</v>
      </c>
      <c r="AQ34" s="9">
        <f t="shared" si="12"/>
        <v>3746.48444345291</v>
      </c>
      <c r="AR34" s="25">
        <f t="shared" si="31"/>
        <v>3746.48444345291</v>
      </c>
      <c r="AT34" s="16">
        <f t="shared" si="32"/>
        <v>14933.510000000024</v>
      </c>
      <c r="AV34"/>
      <c r="AW34"/>
      <c r="AX34"/>
      <c r="AY34"/>
    </row>
    <row r="35" spans="2:51" ht="33.75" x14ac:dyDescent="0.25">
      <c r="B35" s="103" t="s">
        <v>77</v>
      </c>
      <c r="C35" s="104">
        <v>18307</v>
      </c>
      <c r="D35" s="43" t="s">
        <v>117</v>
      </c>
      <c r="E35" s="42" t="s">
        <v>13</v>
      </c>
      <c r="F35" s="44">
        <v>60</v>
      </c>
      <c r="G35" s="44">
        <v>60</v>
      </c>
      <c r="H35" s="45">
        <v>10666.65</v>
      </c>
      <c r="I35" s="45">
        <v>128000</v>
      </c>
      <c r="J35" s="45">
        <v>10666.65</v>
      </c>
      <c r="K35" s="8">
        <f t="shared" si="0"/>
        <v>60</v>
      </c>
      <c r="L35" s="18">
        <f t="shared" si="1"/>
        <v>128000</v>
      </c>
      <c r="M35" s="9">
        <f t="shared" si="13"/>
        <v>2133.33</v>
      </c>
      <c r="N35" s="21">
        <f t="shared" si="14"/>
        <v>25599.96</v>
      </c>
      <c r="O35" s="55">
        <v>10666.65</v>
      </c>
      <c r="P35" s="52">
        <v>117333.35</v>
      </c>
      <c r="Q35" s="52">
        <f t="shared" si="15"/>
        <v>10666.65</v>
      </c>
      <c r="R35" s="80">
        <f t="shared" si="2"/>
        <v>14.634727723999999</v>
      </c>
      <c r="S35" s="21">
        <f t="shared" si="16"/>
        <v>1561.0351847720458</v>
      </c>
      <c r="T35" s="21">
        <f t="shared" si="17"/>
        <v>1561.0351847720458</v>
      </c>
      <c r="U35" s="36">
        <f t="shared" si="3"/>
        <v>25599.96</v>
      </c>
      <c r="V35" s="52">
        <f t="shared" si="18"/>
        <v>91733.390000000014</v>
      </c>
      <c r="W35" s="52">
        <f t="shared" si="19"/>
        <v>25599.96</v>
      </c>
      <c r="X35" s="80">
        <f t="shared" si="4"/>
        <v>14.634727723999999</v>
      </c>
      <c r="Y35" s="21">
        <f t="shared" si="5"/>
        <v>3746.48444345291</v>
      </c>
      <c r="Z35" s="21">
        <f t="shared" si="20"/>
        <v>3746.48444345291</v>
      </c>
      <c r="AA35" s="55">
        <f t="shared" si="21"/>
        <v>25599.96</v>
      </c>
      <c r="AB35" s="52">
        <f t="shared" si="22"/>
        <v>66133.430000000022</v>
      </c>
      <c r="AC35" s="52">
        <f t="shared" si="23"/>
        <v>25599.96</v>
      </c>
      <c r="AD35" s="80">
        <f t="shared" si="6"/>
        <v>14.634727723999999</v>
      </c>
      <c r="AE35" s="9">
        <f t="shared" si="7"/>
        <v>3746.48444345291</v>
      </c>
      <c r="AF35" s="21">
        <f t="shared" si="24"/>
        <v>3746.48444345291</v>
      </c>
      <c r="AG35" s="55">
        <f t="shared" si="25"/>
        <v>25599.96</v>
      </c>
      <c r="AH35" s="52">
        <f t="shared" si="8"/>
        <v>40533.470000000023</v>
      </c>
      <c r="AI35" s="52">
        <f t="shared" si="26"/>
        <v>25599.96</v>
      </c>
      <c r="AJ35" s="80">
        <f t="shared" si="9"/>
        <v>14.634727723999999</v>
      </c>
      <c r="AK35" s="9">
        <f t="shared" si="10"/>
        <v>3746.48444345291</v>
      </c>
      <c r="AL35" s="21">
        <f t="shared" si="27"/>
        <v>3746.48444345291</v>
      </c>
      <c r="AM35" s="55">
        <f t="shared" si="28"/>
        <v>25599.96</v>
      </c>
      <c r="AN35" s="52">
        <f t="shared" si="29"/>
        <v>14933.510000000024</v>
      </c>
      <c r="AO35" s="52">
        <f t="shared" si="30"/>
        <v>25599.96</v>
      </c>
      <c r="AP35" s="80">
        <f t="shared" si="11"/>
        <v>14.634727723999999</v>
      </c>
      <c r="AQ35" s="9">
        <f t="shared" si="12"/>
        <v>3746.48444345291</v>
      </c>
      <c r="AR35" s="25">
        <f t="shared" si="31"/>
        <v>3746.48444345291</v>
      </c>
      <c r="AT35" s="16">
        <f t="shared" si="32"/>
        <v>14933.510000000024</v>
      </c>
      <c r="AV35"/>
      <c r="AW35"/>
      <c r="AX35"/>
      <c r="AY35"/>
    </row>
    <row r="36" spans="2:51" ht="33.75" x14ac:dyDescent="0.25">
      <c r="B36" s="103" t="s">
        <v>78</v>
      </c>
      <c r="C36" s="104">
        <v>17267</v>
      </c>
      <c r="D36" s="43" t="s">
        <v>118</v>
      </c>
      <c r="E36" s="42" t="s">
        <v>13</v>
      </c>
      <c r="F36" s="44">
        <v>60</v>
      </c>
      <c r="G36" s="44">
        <v>60</v>
      </c>
      <c r="H36" s="45">
        <v>11550</v>
      </c>
      <c r="I36" s="45">
        <v>63000</v>
      </c>
      <c r="J36" s="45">
        <v>63000</v>
      </c>
      <c r="K36" s="8">
        <f t="shared" si="0"/>
        <v>60</v>
      </c>
      <c r="L36" s="18">
        <f t="shared" si="1"/>
        <v>63000</v>
      </c>
      <c r="M36" s="9">
        <f t="shared" si="13"/>
        <v>1050</v>
      </c>
      <c r="N36" s="21">
        <f t="shared" si="14"/>
        <v>12600</v>
      </c>
      <c r="O36" s="55">
        <v>11550</v>
      </c>
      <c r="P36" s="53">
        <v>0</v>
      </c>
      <c r="Q36" s="52">
        <f t="shared" si="15"/>
        <v>11550</v>
      </c>
      <c r="R36" s="80">
        <f t="shared" si="2"/>
        <v>14.634727723999999</v>
      </c>
      <c r="S36" s="21">
        <f t="shared" si="16"/>
        <v>1690.3110521219999</v>
      </c>
      <c r="T36" s="21">
        <f t="shared" si="17"/>
        <v>1690.3110521219999</v>
      </c>
      <c r="U36" s="36">
        <f t="shared" si="3"/>
        <v>0</v>
      </c>
      <c r="V36" s="52">
        <f t="shared" si="18"/>
        <v>0</v>
      </c>
      <c r="W36" s="52">
        <f t="shared" si="19"/>
        <v>0</v>
      </c>
      <c r="X36" s="80">
        <f t="shared" si="4"/>
        <v>14.634727723999999</v>
      </c>
      <c r="Y36" s="21">
        <f t="shared" si="5"/>
        <v>0</v>
      </c>
      <c r="Z36" s="21">
        <f t="shared" si="20"/>
        <v>0</v>
      </c>
      <c r="AA36" s="55">
        <f t="shared" si="21"/>
        <v>0</v>
      </c>
      <c r="AB36" s="52">
        <f t="shared" si="22"/>
        <v>0</v>
      </c>
      <c r="AC36" s="52">
        <f t="shared" si="23"/>
        <v>0</v>
      </c>
      <c r="AD36" s="80">
        <f t="shared" si="6"/>
        <v>14.634727723999999</v>
      </c>
      <c r="AE36" s="9">
        <f t="shared" si="7"/>
        <v>0</v>
      </c>
      <c r="AF36" s="21">
        <f t="shared" si="24"/>
        <v>0</v>
      </c>
      <c r="AG36" s="55">
        <f t="shared" si="25"/>
        <v>0</v>
      </c>
      <c r="AH36" s="52">
        <f t="shared" si="8"/>
        <v>0</v>
      </c>
      <c r="AI36" s="52">
        <f t="shared" si="26"/>
        <v>0</v>
      </c>
      <c r="AJ36" s="80">
        <f t="shared" si="9"/>
        <v>14.634727723999999</v>
      </c>
      <c r="AK36" s="9">
        <f t="shared" si="10"/>
        <v>0</v>
      </c>
      <c r="AL36" s="21">
        <f t="shared" si="27"/>
        <v>0</v>
      </c>
      <c r="AM36" s="55">
        <f t="shared" si="28"/>
        <v>0</v>
      </c>
      <c r="AN36" s="52">
        <f t="shared" si="29"/>
        <v>0</v>
      </c>
      <c r="AO36" s="52">
        <f t="shared" si="30"/>
        <v>0</v>
      </c>
      <c r="AP36" s="80">
        <f t="shared" si="11"/>
        <v>14.634727723999999</v>
      </c>
      <c r="AQ36" s="9">
        <f t="shared" si="12"/>
        <v>0</v>
      </c>
      <c r="AR36" s="25">
        <f t="shared" si="31"/>
        <v>0</v>
      </c>
      <c r="AT36" s="16">
        <f t="shared" si="32"/>
        <v>0</v>
      </c>
      <c r="AV36"/>
      <c r="AW36"/>
      <c r="AX36"/>
      <c r="AY36"/>
    </row>
    <row r="37" spans="2:51" ht="33.75" x14ac:dyDescent="0.25">
      <c r="B37" s="103" t="s">
        <v>79</v>
      </c>
      <c r="C37" s="104">
        <v>17268</v>
      </c>
      <c r="D37" s="43" t="s">
        <v>118</v>
      </c>
      <c r="E37" s="42" t="s">
        <v>13</v>
      </c>
      <c r="F37" s="44">
        <v>60</v>
      </c>
      <c r="G37" s="44">
        <v>60</v>
      </c>
      <c r="H37" s="45">
        <v>11916.83</v>
      </c>
      <c r="I37" s="45">
        <v>65000</v>
      </c>
      <c r="J37" s="45">
        <v>65000</v>
      </c>
      <c r="K37" s="8">
        <f t="shared" ref="K37:K57" si="33">G37</f>
        <v>60</v>
      </c>
      <c r="L37" s="18">
        <f t="shared" ref="L37:L55" si="34">I37</f>
        <v>65000</v>
      </c>
      <c r="M37" s="9">
        <f t="shared" si="13"/>
        <v>1083.33</v>
      </c>
      <c r="N37" s="21">
        <f t="shared" si="14"/>
        <v>12999.96</v>
      </c>
      <c r="O37" s="55">
        <v>11916.83</v>
      </c>
      <c r="P37" s="53">
        <v>0</v>
      </c>
      <c r="Q37" s="52">
        <f t="shared" si="15"/>
        <v>11916.83</v>
      </c>
      <c r="R37" s="80">
        <f t="shared" si="2"/>
        <v>14.634727723999999</v>
      </c>
      <c r="S37" s="21">
        <f t="shared" si="16"/>
        <v>1743.9956238319492</v>
      </c>
      <c r="T37" s="21">
        <f t="shared" si="17"/>
        <v>1743.9956238319492</v>
      </c>
      <c r="U37" s="36">
        <f t="shared" ref="U37:U55" si="35">MIN(ROUND(L37/F37,2)*12,P37)</f>
        <v>0</v>
      </c>
      <c r="V37" s="52">
        <f t="shared" si="18"/>
        <v>0</v>
      </c>
      <c r="W37" s="52">
        <f t="shared" si="19"/>
        <v>0</v>
      </c>
      <c r="X37" s="80">
        <f t="shared" si="4"/>
        <v>14.634727723999999</v>
      </c>
      <c r="Y37" s="21">
        <f t="shared" ref="Y37:Y55" si="36">U37*X37/100</f>
        <v>0</v>
      </c>
      <c r="Z37" s="21">
        <f t="shared" si="20"/>
        <v>0</v>
      </c>
      <c r="AA37" s="55">
        <f t="shared" si="21"/>
        <v>0</v>
      </c>
      <c r="AB37" s="52">
        <f t="shared" si="22"/>
        <v>0</v>
      </c>
      <c r="AC37" s="52">
        <f t="shared" si="23"/>
        <v>0</v>
      </c>
      <c r="AD37" s="80">
        <f t="shared" si="6"/>
        <v>14.634727723999999</v>
      </c>
      <c r="AE37" s="9">
        <f t="shared" si="7"/>
        <v>0</v>
      </c>
      <c r="AF37" s="21">
        <f t="shared" si="24"/>
        <v>0</v>
      </c>
      <c r="AG37" s="55">
        <f t="shared" si="25"/>
        <v>0</v>
      </c>
      <c r="AH37" s="52">
        <f t="shared" ref="AH37:AH55" si="37">MAX(0,AB37-AG37)</f>
        <v>0</v>
      </c>
      <c r="AI37" s="52">
        <f t="shared" si="26"/>
        <v>0</v>
      </c>
      <c r="AJ37" s="80">
        <f t="shared" si="9"/>
        <v>14.634727723999999</v>
      </c>
      <c r="AK37" s="9">
        <f t="shared" si="10"/>
        <v>0</v>
      </c>
      <c r="AL37" s="21">
        <f t="shared" si="27"/>
        <v>0</v>
      </c>
      <c r="AM37" s="55">
        <f t="shared" si="28"/>
        <v>0</v>
      </c>
      <c r="AN37" s="52">
        <f t="shared" si="29"/>
        <v>0</v>
      </c>
      <c r="AO37" s="52">
        <f t="shared" si="30"/>
        <v>0</v>
      </c>
      <c r="AP37" s="80">
        <f t="shared" si="11"/>
        <v>14.634727723999999</v>
      </c>
      <c r="AQ37" s="9">
        <f t="shared" si="12"/>
        <v>0</v>
      </c>
      <c r="AR37" s="25">
        <f t="shared" si="31"/>
        <v>0</v>
      </c>
      <c r="AT37" s="16">
        <f t="shared" si="32"/>
        <v>0</v>
      </c>
      <c r="AV37"/>
      <c r="AW37"/>
      <c r="AX37"/>
      <c r="AY37"/>
    </row>
    <row r="38" spans="2:51" ht="33.75" x14ac:dyDescent="0.25">
      <c r="B38" s="103" t="s">
        <v>80</v>
      </c>
      <c r="C38" s="104">
        <v>17269</v>
      </c>
      <c r="D38" s="43" t="s">
        <v>118</v>
      </c>
      <c r="E38" s="42" t="s">
        <v>13</v>
      </c>
      <c r="F38" s="44">
        <v>60</v>
      </c>
      <c r="G38" s="44">
        <v>60</v>
      </c>
      <c r="H38" s="45">
        <v>19800</v>
      </c>
      <c r="I38" s="45">
        <v>108000</v>
      </c>
      <c r="J38" s="45">
        <v>108000</v>
      </c>
      <c r="K38" s="8">
        <f t="shared" si="33"/>
        <v>60</v>
      </c>
      <c r="L38" s="18">
        <f t="shared" si="34"/>
        <v>108000</v>
      </c>
      <c r="M38" s="9">
        <f t="shared" si="13"/>
        <v>1800</v>
      </c>
      <c r="N38" s="21">
        <f t="shared" si="14"/>
        <v>21600</v>
      </c>
      <c r="O38" s="55">
        <v>19800</v>
      </c>
      <c r="P38" s="53">
        <v>0</v>
      </c>
      <c r="Q38" s="52">
        <f t="shared" si="15"/>
        <v>19800</v>
      </c>
      <c r="R38" s="80">
        <f t="shared" si="2"/>
        <v>14.634727723999999</v>
      </c>
      <c r="S38" s="21">
        <f t="shared" si="16"/>
        <v>2897.6760893519995</v>
      </c>
      <c r="T38" s="21">
        <f t="shared" si="17"/>
        <v>2897.6760893519995</v>
      </c>
      <c r="U38" s="36">
        <f t="shared" si="35"/>
        <v>0</v>
      </c>
      <c r="V38" s="52">
        <f t="shared" si="18"/>
        <v>0</v>
      </c>
      <c r="W38" s="52">
        <f t="shared" si="19"/>
        <v>0</v>
      </c>
      <c r="X38" s="80">
        <f t="shared" si="4"/>
        <v>14.634727723999999</v>
      </c>
      <c r="Y38" s="21">
        <f t="shared" si="36"/>
        <v>0</v>
      </c>
      <c r="Z38" s="21">
        <f t="shared" si="20"/>
        <v>0</v>
      </c>
      <c r="AA38" s="55">
        <f t="shared" si="21"/>
        <v>0</v>
      </c>
      <c r="AB38" s="52">
        <f t="shared" si="22"/>
        <v>0</v>
      </c>
      <c r="AC38" s="52">
        <f t="shared" si="23"/>
        <v>0</v>
      </c>
      <c r="AD38" s="80">
        <f t="shared" si="6"/>
        <v>14.634727723999999</v>
      </c>
      <c r="AE38" s="9">
        <f t="shared" si="7"/>
        <v>0</v>
      </c>
      <c r="AF38" s="21">
        <f t="shared" si="24"/>
        <v>0</v>
      </c>
      <c r="AG38" s="55">
        <f t="shared" si="25"/>
        <v>0</v>
      </c>
      <c r="AH38" s="52">
        <f t="shared" si="37"/>
        <v>0</v>
      </c>
      <c r="AI38" s="52">
        <f t="shared" si="26"/>
        <v>0</v>
      </c>
      <c r="AJ38" s="80">
        <f t="shared" si="9"/>
        <v>14.634727723999999</v>
      </c>
      <c r="AK38" s="9">
        <f t="shared" si="10"/>
        <v>0</v>
      </c>
      <c r="AL38" s="21">
        <f t="shared" si="27"/>
        <v>0</v>
      </c>
      <c r="AM38" s="55">
        <f t="shared" si="28"/>
        <v>0</v>
      </c>
      <c r="AN38" s="52">
        <f t="shared" si="29"/>
        <v>0</v>
      </c>
      <c r="AO38" s="52">
        <f t="shared" si="30"/>
        <v>0</v>
      </c>
      <c r="AP38" s="80">
        <f t="shared" si="11"/>
        <v>14.634727723999999</v>
      </c>
      <c r="AQ38" s="9">
        <f t="shared" si="12"/>
        <v>0</v>
      </c>
      <c r="AR38" s="25">
        <f t="shared" si="31"/>
        <v>0</v>
      </c>
      <c r="AT38" s="16">
        <f t="shared" si="32"/>
        <v>0</v>
      </c>
      <c r="AV38"/>
      <c r="AW38"/>
      <c r="AX38"/>
      <c r="AY38"/>
    </row>
    <row r="39" spans="2:51" ht="33.75" x14ac:dyDescent="0.25">
      <c r="B39" s="103" t="s">
        <v>81</v>
      </c>
      <c r="C39" s="104">
        <v>17223</v>
      </c>
      <c r="D39" s="43" t="s">
        <v>119</v>
      </c>
      <c r="E39" s="42" t="s">
        <v>12</v>
      </c>
      <c r="F39" s="44">
        <v>84</v>
      </c>
      <c r="G39" s="44">
        <v>84</v>
      </c>
      <c r="H39" s="45">
        <v>59285.760000000002</v>
      </c>
      <c r="I39" s="45">
        <v>415000</v>
      </c>
      <c r="J39" s="45">
        <v>316190.71999999997</v>
      </c>
      <c r="K39" s="8">
        <f t="shared" si="33"/>
        <v>84</v>
      </c>
      <c r="L39" s="18">
        <f t="shared" si="34"/>
        <v>415000</v>
      </c>
      <c r="M39" s="9">
        <f t="shared" si="13"/>
        <v>4940.4799999999996</v>
      </c>
      <c r="N39" s="21">
        <f t="shared" si="14"/>
        <v>59285.759999999995</v>
      </c>
      <c r="O39" s="55">
        <v>59285.760000000002</v>
      </c>
      <c r="P39" s="52">
        <v>98809.279999999999</v>
      </c>
      <c r="Q39" s="52">
        <f t="shared" si="15"/>
        <v>59285.759999999995</v>
      </c>
      <c r="R39" s="80">
        <f t="shared" si="2"/>
        <v>14.634727723999999</v>
      </c>
      <c r="S39" s="21">
        <f t="shared" si="16"/>
        <v>8676.3095551041024</v>
      </c>
      <c r="T39" s="21">
        <f t="shared" si="17"/>
        <v>8676.3095551041006</v>
      </c>
      <c r="U39" s="36">
        <f t="shared" si="35"/>
        <v>59285.759999999995</v>
      </c>
      <c r="V39" s="52">
        <f t="shared" si="18"/>
        <v>39523.520000000004</v>
      </c>
      <c r="W39" s="52">
        <f t="shared" si="19"/>
        <v>59285.759999999995</v>
      </c>
      <c r="X39" s="80">
        <f t="shared" si="4"/>
        <v>14.634727723999999</v>
      </c>
      <c r="Y39" s="21">
        <f t="shared" si="36"/>
        <v>8676.3095551041006</v>
      </c>
      <c r="Z39" s="21">
        <f t="shared" si="20"/>
        <v>8676.3095551041006</v>
      </c>
      <c r="AA39" s="55">
        <f t="shared" si="21"/>
        <v>39523.520000000004</v>
      </c>
      <c r="AB39" s="52">
        <f t="shared" si="22"/>
        <v>0</v>
      </c>
      <c r="AC39" s="52">
        <f t="shared" si="23"/>
        <v>39523.520000000004</v>
      </c>
      <c r="AD39" s="80">
        <f t="shared" si="6"/>
        <v>14.634727723999999</v>
      </c>
      <c r="AE39" s="9">
        <f t="shared" si="7"/>
        <v>5784.1595389406848</v>
      </c>
      <c r="AF39" s="21">
        <f t="shared" si="24"/>
        <v>5784.1595389406848</v>
      </c>
      <c r="AG39" s="55">
        <f t="shared" si="25"/>
        <v>0</v>
      </c>
      <c r="AH39" s="52">
        <f t="shared" si="37"/>
        <v>0</v>
      </c>
      <c r="AI39" s="52">
        <f t="shared" si="26"/>
        <v>0</v>
      </c>
      <c r="AJ39" s="80">
        <f t="shared" si="9"/>
        <v>14.634727723999999</v>
      </c>
      <c r="AK39" s="9">
        <f t="shared" si="10"/>
        <v>0</v>
      </c>
      <c r="AL39" s="21">
        <f t="shared" si="27"/>
        <v>0</v>
      </c>
      <c r="AM39" s="55">
        <f t="shared" si="28"/>
        <v>0</v>
      </c>
      <c r="AN39" s="52">
        <f t="shared" si="29"/>
        <v>0</v>
      </c>
      <c r="AO39" s="52">
        <f t="shared" si="30"/>
        <v>0</v>
      </c>
      <c r="AP39" s="80">
        <f t="shared" si="11"/>
        <v>14.634727723999999</v>
      </c>
      <c r="AQ39" s="9">
        <f t="shared" si="12"/>
        <v>0</v>
      </c>
      <c r="AR39" s="25">
        <f t="shared" si="31"/>
        <v>0</v>
      </c>
      <c r="AT39" s="16">
        <f t="shared" si="32"/>
        <v>2.9103830456733704E-11</v>
      </c>
      <c r="AV39"/>
      <c r="AW39"/>
      <c r="AX39"/>
      <c r="AY39"/>
    </row>
    <row r="40" spans="2:51" ht="33.75" x14ac:dyDescent="0.25">
      <c r="B40" s="42" t="s">
        <v>82</v>
      </c>
      <c r="C40" s="104">
        <v>17224</v>
      </c>
      <c r="D40" s="43" t="s">
        <v>119</v>
      </c>
      <c r="E40" s="42" t="s">
        <v>12</v>
      </c>
      <c r="F40" s="44">
        <v>84</v>
      </c>
      <c r="G40" s="44">
        <v>84</v>
      </c>
      <c r="H40" s="45">
        <v>9999.9599999999991</v>
      </c>
      <c r="I40" s="45">
        <v>70000</v>
      </c>
      <c r="J40" s="45">
        <v>53333.120000000003</v>
      </c>
      <c r="K40" s="8">
        <f t="shared" si="33"/>
        <v>84</v>
      </c>
      <c r="L40" s="18">
        <f t="shared" si="34"/>
        <v>70000</v>
      </c>
      <c r="M40" s="9">
        <f t="shared" si="13"/>
        <v>833.33</v>
      </c>
      <c r="N40" s="21">
        <f t="shared" si="14"/>
        <v>9999.9600000000009</v>
      </c>
      <c r="O40" s="55">
        <v>9999.9599999999991</v>
      </c>
      <c r="P40" s="52">
        <v>16666.88</v>
      </c>
      <c r="Q40" s="52">
        <f t="shared" si="15"/>
        <v>9999.9599999999991</v>
      </c>
      <c r="R40" s="80">
        <f t="shared" si="2"/>
        <v>14.634727723999999</v>
      </c>
      <c r="S40" s="21">
        <f t="shared" si="16"/>
        <v>1463.4669185089101</v>
      </c>
      <c r="T40" s="21">
        <f t="shared" si="17"/>
        <v>1463.4669185089101</v>
      </c>
      <c r="U40" s="36">
        <f t="shared" si="35"/>
        <v>9999.9600000000009</v>
      </c>
      <c r="V40" s="52">
        <f t="shared" si="18"/>
        <v>6666.92</v>
      </c>
      <c r="W40" s="52">
        <f t="shared" si="19"/>
        <v>9999.9600000000009</v>
      </c>
      <c r="X40" s="80">
        <f t="shared" si="4"/>
        <v>14.634727723999999</v>
      </c>
      <c r="Y40" s="21">
        <f t="shared" si="36"/>
        <v>1463.4669185089106</v>
      </c>
      <c r="Z40" s="21">
        <f t="shared" si="20"/>
        <v>1463.4669185089106</v>
      </c>
      <c r="AA40" s="55">
        <f t="shared" si="21"/>
        <v>6666.92</v>
      </c>
      <c r="AB40" s="52">
        <f t="shared" si="22"/>
        <v>0</v>
      </c>
      <c r="AC40" s="52">
        <f t="shared" si="23"/>
        <v>6666.92</v>
      </c>
      <c r="AD40" s="80">
        <f t="shared" si="6"/>
        <v>14.634727723999999</v>
      </c>
      <c r="AE40" s="9">
        <f t="shared" si="7"/>
        <v>975.68558957690084</v>
      </c>
      <c r="AF40" s="21">
        <f t="shared" si="24"/>
        <v>975.68558957690084</v>
      </c>
      <c r="AG40" s="55">
        <f t="shared" si="25"/>
        <v>0</v>
      </c>
      <c r="AH40" s="52">
        <f t="shared" si="37"/>
        <v>0</v>
      </c>
      <c r="AI40" s="52">
        <f t="shared" si="26"/>
        <v>0</v>
      </c>
      <c r="AJ40" s="80">
        <f t="shared" si="9"/>
        <v>14.634727723999999</v>
      </c>
      <c r="AK40" s="9">
        <f t="shared" si="10"/>
        <v>0</v>
      </c>
      <c r="AL40" s="21">
        <f t="shared" si="27"/>
        <v>0</v>
      </c>
      <c r="AM40" s="55">
        <f t="shared" si="28"/>
        <v>0</v>
      </c>
      <c r="AN40" s="52">
        <f t="shared" si="29"/>
        <v>0</v>
      </c>
      <c r="AO40" s="52">
        <f t="shared" si="30"/>
        <v>0</v>
      </c>
      <c r="AP40" s="80">
        <f t="shared" si="11"/>
        <v>14.634727723999999</v>
      </c>
      <c r="AQ40" s="9">
        <f t="shared" si="12"/>
        <v>0</v>
      </c>
      <c r="AR40" s="25">
        <f t="shared" si="31"/>
        <v>0</v>
      </c>
      <c r="AT40" s="16">
        <f t="shared" si="32"/>
        <v>-3.637978807091713E-12</v>
      </c>
      <c r="AV40"/>
      <c r="AW40"/>
      <c r="AX40"/>
      <c r="AY40"/>
    </row>
    <row r="41" spans="2:51" ht="33.75" x14ac:dyDescent="0.25">
      <c r="B41" s="42" t="s">
        <v>83</v>
      </c>
      <c r="C41" s="104">
        <v>17222</v>
      </c>
      <c r="D41" s="43" t="s">
        <v>119</v>
      </c>
      <c r="E41" s="42" t="s">
        <v>12</v>
      </c>
      <c r="F41" s="44">
        <v>84</v>
      </c>
      <c r="G41" s="44">
        <v>84</v>
      </c>
      <c r="H41" s="45">
        <v>12142.8</v>
      </c>
      <c r="I41" s="45">
        <v>85000</v>
      </c>
      <c r="J41" s="45">
        <v>64761.599999999999</v>
      </c>
      <c r="K41" s="8">
        <f t="shared" si="33"/>
        <v>84</v>
      </c>
      <c r="L41" s="18">
        <f t="shared" si="34"/>
        <v>85000</v>
      </c>
      <c r="M41" s="9">
        <f t="shared" si="13"/>
        <v>1011.9</v>
      </c>
      <c r="N41" s="21">
        <f t="shared" si="14"/>
        <v>12142.8</v>
      </c>
      <c r="O41" s="55">
        <v>12142.8</v>
      </c>
      <c r="P41" s="52">
        <v>20238.400000000001</v>
      </c>
      <c r="Q41" s="52">
        <f t="shared" si="15"/>
        <v>12142.8</v>
      </c>
      <c r="R41" s="80">
        <f t="shared" si="2"/>
        <v>14.634727723999999</v>
      </c>
      <c r="S41" s="21">
        <f t="shared" si="16"/>
        <v>1777.065718069872</v>
      </c>
      <c r="T41" s="21">
        <f t="shared" si="17"/>
        <v>1777.065718069872</v>
      </c>
      <c r="U41" s="36">
        <f t="shared" si="35"/>
        <v>12142.8</v>
      </c>
      <c r="V41" s="52">
        <f t="shared" si="18"/>
        <v>8095.6000000000022</v>
      </c>
      <c r="W41" s="52">
        <f t="shared" si="19"/>
        <v>12142.8</v>
      </c>
      <c r="X41" s="80">
        <f t="shared" si="4"/>
        <v>14.634727723999999</v>
      </c>
      <c r="Y41" s="21">
        <f t="shared" si="36"/>
        <v>1777.065718069872</v>
      </c>
      <c r="Z41" s="21">
        <f t="shared" si="20"/>
        <v>1777.065718069872</v>
      </c>
      <c r="AA41" s="55">
        <f t="shared" si="21"/>
        <v>8095.6000000000022</v>
      </c>
      <c r="AB41" s="52">
        <f t="shared" si="22"/>
        <v>0</v>
      </c>
      <c r="AC41" s="52">
        <f t="shared" si="23"/>
        <v>8095.6000000000022</v>
      </c>
      <c r="AD41" s="80">
        <f t="shared" si="6"/>
        <v>14.634727723999999</v>
      </c>
      <c r="AE41" s="9">
        <f t="shared" si="7"/>
        <v>1184.7690176241442</v>
      </c>
      <c r="AF41" s="21">
        <f t="shared" si="24"/>
        <v>1184.7690176241442</v>
      </c>
      <c r="AG41" s="55">
        <f t="shared" si="25"/>
        <v>0</v>
      </c>
      <c r="AH41" s="52">
        <f t="shared" si="37"/>
        <v>0</v>
      </c>
      <c r="AI41" s="52">
        <f t="shared" si="26"/>
        <v>0</v>
      </c>
      <c r="AJ41" s="80">
        <f t="shared" si="9"/>
        <v>14.634727723999999</v>
      </c>
      <c r="AK41" s="9">
        <f t="shared" si="10"/>
        <v>0</v>
      </c>
      <c r="AL41" s="21">
        <f t="shared" si="27"/>
        <v>0</v>
      </c>
      <c r="AM41" s="55">
        <f t="shared" si="28"/>
        <v>0</v>
      </c>
      <c r="AN41" s="52">
        <f t="shared" si="29"/>
        <v>0</v>
      </c>
      <c r="AO41" s="52">
        <f t="shared" si="30"/>
        <v>0</v>
      </c>
      <c r="AP41" s="80">
        <f t="shared" si="11"/>
        <v>14.634727723999999</v>
      </c>
      <c r="AQ41" s="9">
        <f t="shared" si="12"/>
        <v>0</v>
      </c>
      <c r="AR41" s="25">
        <f t="shared" si="31"/>
        <v>0</v>
      </c>
      <c r="AT41" s="16">
        <f t="shared" si="32"/>
        <v>0</v>
      </c>
      <c r="AV41"/>
      <c r="AW41"/>
      <c r="AX41"/>
      <c r="AY41"/>
    </row>
    <row r="42" spans="2:51" ht="33.75" x14ac:dyDescent="0.25">
      <c r="B42" s="42" t="s">
        <v>84</v>
      </c>
      <c r="C42" s="104">
        <v>18075</v>
      </c>
      <c r="D42" s="43" t="s">
        <v>120</v>
      </c>
      <c r="E42" s="42" t="s">
        <v>13</v>
      </c>
      <c r="F42" s="44">
        <v>60</v>
      </c>
      <c r="G42" s="44">
        <v>60</v>
      </c>
      <c r="H42" s="45">
        <v>27300.84</v>
      </c>
      <c r="I42" s="45">
        <v>136504.17000000001</v>
      </c>
      <c r="J42" s="45">
        <v>43226.33</v>
      </c>
      <c r="K42" s="8">
        <f t="shared" si="33"/>
        <v>60</v>
      </c>
      <c r="L42" s="18">
        <f t="shared" si="34"/>
        <v>136504.17000000001</v>
      </c>
      <c r="M42" s="9">
        <f t="shared" si="13"/>
        <v>2275.0700000000002</v>
      </c>
      <c r="N42" s="21">
        <f t="shared" si="14"/>
        <v>27300.840000000004</v>
      </c>
      <c r="O42" s="55">
        <v>27300.84</v>
      </c>
      <c r="P42" s="52">
        <v>93277.84</v>
      </c>
      <c r="Q42" s="52">
        <f t="shared" si="15"/>
        <v>27300.84</v>
      </c>
      <c r="R42" s="80">
        <f t="shared" si="2"/>
        <v>14.634727723999999</v>
      </c>
      <c r="S42" s="21">
        <f t="shared" si="16"/>
        <v>3995.4036003648816</v>
      </c>
      <c r="T42" s="21">
        <f t="shared" si="17"/>
        <v>3995.4036003648816</v>
      </c>
      <c r="U42" s="36">
        <f t="shared" si="35"/>
        <v>27300.840000000004</v>
      </c>
      <c r="V42" s="52">
        <f t="shared" si="18"/>
        <v>65977</v>
      </c>
      <c r="W42" s="52">
        <f t="shared" si="19"/>
        <v>27300.840000000004</v>
      </c>
      <c r="X42" s="80">
        <f t="shared" si="4"/>
        <v>14.634727723999999</v>
      </c>
      <c r="Y42" s="21">
        <f t="shared" si="36"/>
        <v>3995.4036003648821</v>
      </c>
      <c r="Z42" s="21">
        <f t="shared" si="20"/>
        <v>3995.4036003648821</v>
      </c>
      <c r="AA42" s="55">
        <f t="shared" si="21"/>
        <v>27300.840000000004</v>
      </c>
      <c r="AB42" s="52">
        <f t="shared" si="22"/>
        <v>38676.159999999996</v>
      </c>
      <c r="AC42" s="52">
        <f t="shared" si="23"/>
        <v>27300.840000000004</v>
      </c>
      <c r="AD42" s="80">
        <f t="shared" si="6"/>
        <v>14.634727723999999</v>
      </c>
      <c r="AE42" s="9">
        <f t="shared" si="7"/>
        <v>3995.4036003648821</v>
      </c>
      <c r="AF42" s="21">
        <f t="shared" si="24"/>
        <v>3995.4036003648821</v>
      </c>
      <c r="AG42" s="55">
        <f t="shared" si="25"/>
        <v>27300.840000000004</v>
      </c>
      <c r="AH42" s="52">
        <f t="shared" si="37"/>
        <v>11375.319999999992</v>
      </c>
      <c r="AI42" s="52">
        <f t="shared" si="26"/>
        <v>27300.840000000004</v>
      </c>
      <c r="AJ42" s="80">
        <f t="shared" si="9"/>
        <v>14.634727723999999</v>
      </c>
      <c r="AK42" s="9">
        <f t="shared" si="10"/>
        <v>3995.4036003648821</v>
      </c>
      <c r="AL42" s="21">
        <f t="shared" si="27"/>
        <v>3995.4036003648821</v>
      </c>
      <c r="AM42" s="55">
        <f t="shared" si="28"/>
        <v>11375.319999999992</v>
      </c>
      <c r="AN42" s="52">
        <f t="shared" si="29"/>
        <v>0</v>
      </c>
      <c r="AO42" s="52">
        <f t="shared" si="30"/>
        <v>11375.319999999992</v>
      </c>
      <c r="AP42" s="80">
        <f t="shared" si="11"/>
        <v>14.634727723999999</v>
      </c>
      <c r="AQ42" s="9">
        <f t="shared" si="12"/>
        <v>1664.7471097337154</v>
      </c>
      <c r="AR42" s="25">
        <f t="shared" si="31"/>
        <v>1664.7471097337154</v>
      </c>
      <c r="AT42" s="16">
        <f t="shared" si="32"/>
        <v>0</v>
      </c>
      <c r="AV42"/>
      <c r="AW42"/>
      <c r="AX42"/>
      <c r="AY42"/>
    </row>
    <row r="43" spans="2:51" ht="33.75" x14ac:dyDescent="0.25">
      <c r="B43" s="42" t="s">
        <v>85</v>
      </c>
      <c r="C43" s="104">
        <v>17852</v>
      </c>
      <c r="D43" s="43" t="s">
        <v>101</v>
      </c>
      <c r="E43" s="42" t="s">
        <v>11</v>
      </c>
      <c r="F43" s="44">
        <v>180</v>
      </c>
      <c r="G43" s="44">
        <v>180</v>
      </c>
      <c r="H43" s="45">
        <v>12222.24</v>
      </c>
      <c r="I43" s="45">
        <v>183333.33</v>
      </c>
      <c r="J43" s="45">
        <v>32592.639999999999</v>
      </c>
      <c r="K43" s="8">
        <f t="shared" si="33"/>
        <v>180</v>
      </c>
      <c r="L43" s="18">
        <f t="shared" si="34"/>
        <v>183333.33</v>
      </c>
      <c r="M43" s="9">
        <f t="shared" si="13"/>
        <v>1018.52</v>
      </c>
      <c r="N43" s="21">
        <f t="shared" si="14"/>
        <v>12222.24</v>
      </c>
      <c r="O43" s="55">
        <v>12222.24</v>
      </c>
      <c r="P43" s="52">
        <v>150740.69</v>
      </c>
      <c r="Q43" s="52">
        <f t="shared" si="15"/>
        <v>12222.24</v>
      </c>
      <c r="R43" s="80">
        <f t="shared" si="2"/>
        <v>14.634727723999999</v>
      </c>
      <c r="S43" s="21">
        <f t="shared" si="16"/>
        <v>1788.6915457738173</v>
      </c>
      <c r="T43" s="21">
        <f t="shared" si="17"/>
        <v>1788.6915457738173</v>
      </c>
      <c r="U43" s="36">
        <f t="shared" si="35"/>
        <v>12222.24</v>
      </c>
      <c r="V43" s="52">
        <f t="shared" si="18"/>
        <v>138518.45000000001</v>
      </c>
      <c r="W43" s="52">
        <f t="shared" si="19"/>
        <v>12222.24</v>
      </c>
      <c r="X43" s="80">
        <f t="shared" si="4"/>
        <v>14.634727723999999</v>
      </c>
      <c r="Y43" s="21">
        <f t="shared" si="36"/>
        <v>1788.6915457738173</v>
      </c>
      <c r="Z43" s="21">
        <f t="shared" si="20"/>
        <v>1788.6915457738173</v>
      </c>
      <c r="AA43" s="55">
        <f t="shared" si="21"/>
        <v>12222.24</v>
      </c>
      <c r="AB43" s="52">
        <f t="shared" si="22"/>
        <v>126296.21</v>
      </c>
      <c r="AC43" s="52">
        <f t="shared" si="23"/>
        <v>12222.24</v>
      </c>
      <c r="AD43" s="80">
        <f t="shared" si="6"/>
        <v>14.634727723999999</v>
      </c>
      <c r="AE43" s="9">
        <f t="shared" si="7"/>
        <v>1788.6915457738173</v>
      </c>
      <c r="AF43" s="21">
        <f t="shared" si="24"/>
        <v>1788.6915457738173</v>
      </c>
      <c r="AG43" s="55">
        <f t="shared" si="25"/>
        <v>12222.24</v>
      </c>
      <c r="AH43" s="52">
        <f t="shared" si="37"/>
        <v>114073.97</v>
      </c>
      <c r="AI43" s="52">
        <f t="shared" si="26"/>
        <v>12222.24</v>
      </c>
      <c r="AJ43" s="80">
        <f t="shared" si="9"/>
        <v>14.634727723999999</v>
      </c>
      <c r="AK43" s="9">
        <f t="shared" si="10"/>
        <v>1788.6915457738173</v>
      </c>
      <c r="AL43" s="21">
        <f t="shared" si="27"/>
        <v>1788.6915457738173</v>
      </c>
      <c r="AM43" s="55">
        <f t="shared" si="28"/>
        <v>12222.24</v>
      </c>
      <c r="AN43" s="52">
        <f t="shared" si="29"/>
        <v>101851.73</v>
      </c>
      <c r="AO43" s="52">
        <f t="shared" si="30"/>
        <v>12222.24</v>
      </c>
      <c r="AP43" s="80">
        <f t="shared" si="11"/>
        <v>14.634727723999999</v>
      </c>
      <c r="AQ43" s="9">
        <f t="shared" si="12"/>
        <v>1788.6915457738173</v>
      </c>
      <c r="AR43" s="25">
        <f t="shared" si="31"/>
        <v>1788.6915457738173</v>
      </c>
      <c r="AT43" s="16">
        <f t="shared" si="32"/>
        <v>101851.73</v>
      </c>
      <c r="AV43"/>
      <c r="AW43"/>
      <c r="AX43"/>
      <c r="AY43"/>
    </row>
    <row r="44" spans="2:51" ht="33.75" x14ac:dyDescent="0.25">
      <c r="B44" s="42" t="s">
        <v>86</v>
      </c>
      <c r="C44" s="104">
        <v>17221</v>
      </c>
      <c r="D44" s="43" t="s">
        <v>119</v>
      </c>
      <c r="E44" s="42" t="s">
        <v>12</v>
      </c>
      <c r="F44" s="44">
        <v>84</v>
      </c>
      <c r="G44" s="44">
        <v>84</v>
      </c>
      <c r="H44" s="45">
        <v>11071.44</v>
      </c>
      <c r="I44" s="45">
        <v>77500</v>
      </c>
      <c r="J44" s="45">
        <v>59047.68</v>
      </c>
      <c r="K44" s="8">
        <f t="shared" si="33"/>
        <v>84</v>
      </c>
      <c r="L44" s="18">
        <f t="shared" si="34"/>
        <v>77500</v>
      </c>
      <c r="M44" s="9">
        <f t="shared" si="13"/>
        <v>922.62</v>
      </c>
      <c r="N44" s="21">
        <f t="shared" si="14"/>
        <v>11071.44</v>
      </c>
      <c r="O44" s="55">
        <v>11071.44</v>
      </c>
      <c r="P44" s="52">
        <v>18452.32</v>
      </c>
      <c r="Q44" s="52">
        <f t="shared" si="15"/>
        <v>11071.44</v>
      </c>
      <c r="R44" s="80">
        <f t="shared" si="2"/>
        <v>14.634727723999999</v>
      </c>
      <c r="S44" s="21">
        <f t="shared" si="16"/>
        <v>1620.2750991260257</v>
      </c>
      <c r="T44" s="21">
        <f t="shared" si="17"/>
        <v>1620.2750991260257</v>
      </c>
      <c r="U44" s="36">
        <f t="shared" si="35"/>
        <v>11071.44</v>
      </c>
      <c r="V44" s="52">
        <f t="shared" si="18"/>
        <v>7380.8799999999992</v>
      </c>
      <c r="W44" s="52">
        <f t="shared" si="19"/>
        <v>11071.44</v>
      </c>
      <c r="X44" s="80">
        <f t="shared" si="4"/>
        <v>14.634727723999999</v>
      </c>
      <c r="Y44" s="21">
        <f t="shared" si="36"/>
        <v>1620.2750991260257</v>
      </c>
      <c r="Z44" s="21">
        <f t="shared" si="20"/>
        <v>1620.2750991260257</v>
      </c>
      <c r="AA44" s="55">
        <f t="shared" si="21"/>
        <v>7380.8799999999992</v>
      </c>
      <c r="AB44" s="52">
        <f t="shared" si="22"/>
        <v>0</v>
      </c>
      <c r="AC44" s="52">
        <f t="shared" si="23"/>
        <v>7380.8799999999992</v>
      </c>
      <c r="AD44" s="80">
        <f t="shared" si="6"/>
        <v>14.634727723999999</v>
      </c>
      <c r="AE44" s="9">
        <f t="shared" si="7"/>
        <v>1080.1716916351711</v>
      </c>
      <c r="AF44" s="21">
        <f t="shared" si="24"/>
        <v>1080.1716916351711</v>
      </c>
      <c r="AG44" s="55">
        <f t="shared" si="25"/>
        <v>0</v>
      </c>
      <c r="AH44" s="52">
        <f t="shared" si="37"/>
        <v>0</v>
      </c>
      <c r="AI44" s="52">
        <f t="shared" si="26"/>
        <v>0</v>
      </c>
      <c r="AJ44" s="80">
        <f t="shared" si="9"/>
        <v>14.634727723999999</v>
      </c>
      <c r="AK44" s="9">
        <f t="shared" si="10"/>
        <v>0</v>
      </c>
      <c r="AL44" s="21">
        <f t="shared" si="27"/>
        <v>0</v>
      </c>
      <c r="AM44" s="55">
        <f t="shared" si="28"/>
        <v>0</v>
      </c>
      <c r="AN44" s="52">
        <f t="shared" si="29"/>
        <v>0</v>
      </c>
      <c r="AO44" s="52">
        <f t="shared" si="30"/>
        <v>0</v>
      </c>
      <c r="AP44" s="80">
        <f t="shared" si="11"/>
        <v>14.634727723999999</v>
      </c>
      <c r="AQ44" s="9">
        <f t="shared" si="12"/>
        <v>0</v>
      </c>
      <c r="AR44" s="25">
        <f t="shared" si="31"/>
        <v>0</v>
      </c>
      <c r="AT44" s="16">
        <f t="shared" si="32"/>
        <v>0</v>
      </c>
      <c r="AV44"/>
      <c r="AW44"/>
      <c r="AX44"/>
      <c r="AY44"/>
    </row>
    <row r="45" spans="2:51" ht="33.75" x14ac:dyDescent="0.25">
      <c r="B45" s="42" t="s">
        <v>87</v>
      </c>
      <c r="C45" s="104">
        <v>17698</v>
      </c>
      <c r="D45" s="43" t="s">
        <v>121</v>
      </c>
      <c r="E45" s="42" t="s">
        <v>12</v>
      </c>
      <c r="F45" s="44">
        <v>84</v>
      </c>
      <c r="G45" s="44">
        <v>84</v>
      </c>
      <c r="H45" s="45">
        <v>13571.4</v>
      </c>
      <c r="I45" s="45">
        <v>95000</v>
      </c>
      <c r="J45" s="45">
        <v>52023.7</v>
      </c>
      <c r="K45" s="8">
        <f t="shared" si="33"/>
        <v>84</v>
      </c>
      <c r="L45" s="18">
        <f t="shared" si="34"/>
        <v>95000</v>
      </c>
      <c r="M45" s="9">
        <f t="shared" si="13"/>
        <v>1130.95</v>
      </c>
      <c r="N45" s="21">
        <f t="shared" si="14"/>
        <v>13571.400000000001</v>
      </c>
      <c r="O45" s="55">
        <v>13571.4</v>
      </c>
      <c r="P45" s="52">
        <v>42976.3</v>
      </c>
      <c r="Q45" s="52">
        <f t="shared" si="15"/>
        <v>13571.4</v>
      </c>
      <c r="R45" s="80">
        <f t="shared" si="2"/>
        <v>14.634727723999999</v>
      </c>
      <c r="S45" s="21">
        <f t="shared" si="16"/>
        <v>1986.137438334936</v>
      </c>
      <c r="T45" s="21">
        <f t="shared" si="17"/>
        <v>1986.137438334936</v>
      </c>
      <c r="U45" s="36">
        <f t="shared" si="35"/>
        <v>13571.400000000001</v>
      </c>
      <c r="V45" s="52">
        <f t="shared" si="18"/>
        <v>29404.9</v>
      </c>
      <c r="W45" s="52">
        <f t="shared" si="19"/>
        <v>13571.400000000001</v>
      </c>
      <c r="X45" s="80">
        <f t="shared" si="4"/>
        <v>14.634727723999999</v>
      </c>
      <c r="Y45" s="21">
        <f t="shared" si="36"/>
        <v>1986.1374383349362</v>
      </c>
      <c r="Z45" s="21">
        <f t="shared" si="20"/>
        <v>1986.1374383349362</v>
      </c>
      <c r="AA45" s="55">
        <f t="shared" si="21"/>
        <v>13571.400000000001</v>
      </c>
      <c r="AB45" s="52">
        <f t="shared" si="22"/>
        <v>15833.5</v>
      </c>
      <c r="AC45" s="52">
        <f t="shared" si="23"/>
        <v>13571.400000000001</v>
      </c>
      <c r="AD45" s="80">
        <f t="shared" si="6"/>
        <v>14.634727723999999</v>
      </c>
      <c r="AE45" s="9">
        <f t="shared" si="7"/>
        <v>1986.1374383349362</v>
      </c>
      <c r="AF45" s="21">
        <f t="shared" si="24"/>
        <v>1986.1374383349362</v>
      </c>
      <c r="AG45" s="55">
        <f t="shared" si="25"/>
        <v>13571.400000000001</v>
      </c>
      <c r="AH45" s="52">
        <f t="shared" si="37"/>
        <v>2262.0999999999985</v>
      </c>
      <c r="AI45" s="52">
        <f t="shared" si="26"/>
        <v>13571.400000000001</v>
      </c>
      <c r="AJ45" s="80">
        <f t="shared" si="9"/>
        <v>14.634727723999999</v>
      </c>
      <c r="AK45" s="9">
        <f t="shared" si="10"/>
        <v>1986.1374383349362</v>
      </c>
      <c r="AL45" s="21">
        <f t="shared" si="27"/>
        <v>1986.1374383349362</v>
      </c>
      <c r="AM45" s="55">
        <f t="shared" si="28"/>
        <v>2262.0999999999985</v>
      </c>
      <c r="AN45" s="52">
        <f t="shared" si="29"/>
        <v>0</v>
      </c>
      <c r="AO45" s="52">
        <f t="shared" si="30"/>
        <v>2262.0999999999985</v>
      </c>
      <c r="AP45" s="80">
        <f t="shared" si="11"/>
        <v>14.634727723999999</v>
      </c>
      <c r="AQ45" s="9">
        <f t="shared" si="12"/>
        <v>331.05217584460377</v>
      </c>
      <c r="AR45" s="25">
        <f t="shared" si="31"/>
        <v>331.05217584460377</v>
      </c>
      <c r="AT45" s="16">
        <f t="shared" si="32"/>
        <v>0</v>
      </c>
      <c r="AV45"/>
      <c r="AW45"/>
      <c r="AX45"/>
      <c r="AY45"/>
    </row>
    <row r="46" spans="2:51" ht="33.75" x14ac:dyDescent="0.25">
      <c r="B46" s="42" t="s">
        <v>86</v>
      </c>
      <c r="C46" s="104">
        <v>17262</v>
      </c>
      <c r="D46" s="43" t="s">
        <v>122</v>
      </c>
      <c r="E46" s="42" t="s">
        <v>12</v>
      </c>
      <c r="F46" s="44">
        <v>84</v>
      </c>
      <c r="G46" s="44">
        <v>84</v>
      </c>
      <c r="H46" s="45">
        <v>13571.4</v>
      </c>
      <c r="I46" s="45">
        <v>95000</v>
      </c>
      <c r="J46" s="45">
        <v>70118.899999999994</v>
      </c>
      <c r="K46" s="8">
        <f t="shared" si="33"/>
        <v>84</v>
      </c>
      <c r="L46" s="18">
        <f t="shared" si="34"/>
        <v>95000</v>
      </c>
      <c r="M46" s="9">
        <f t="shared" si="13"/>
        <v>1130.95</v>
      </c>
      <c r="N46" s="21">
        <f t="shared" si="14"/>
        <v>13571.400000000001</v>
      </c>
      <c r="O46" s="55">
        <v>13571.4</v>
      </c>
      <c r="P46" s="52">
        <v>24881.1</v>
      </c>
      <c r="Q46" s="52">
        <f t="shared" si="15"/>
        <v>13571.4</v>
      </c>
      <c r="R46" s="80">
        <f t="shared" si="2"/>
        <v>14.634727723999999</v>
      </c>
      <c r="S46" s="21">
        <f t="shared" si="16"/>
        <v>1986.137438334936</v>
      </c>
      <c r="T46" s="21">
        <f t="shared" si="17"/>
        <v>1986.137438334936</v>
      </c>
      <c r="U46" s="36">
        <f t="shared" si="35"/>
        <v>13571.400000000001</v>
      </c>
      <c r="V46" s="52">
        <f t="shared" si="18"/>
        <v>11309.699999999997</v>
      </c>
      <c r="W46" s="52">
        <f t="shared" si="19"/>
        <v>13571.400000000001</v>
      </c>
      <c r="X46" s="80">
        <f t="shared" si="4"/>
        <v>14.634727723999999</v>
      </c>
      <c r="Y46" s="21">
        <f t="shared" si="36"/>
        <v>1986.1374383349362</v>
      </c>
      <c r="Z46" s="21">
        <f t="shared" si="20"/>
        <v>1986.1374383349362</v>
      </c>
      <c r="AA46" s="55">
        <f t="shared" si="21"/>
        <v>11309.699999999997</v>
      </c>
      <c r="AB46" s="52">
        <f t="shared" si="22"/>
        <v>0</v>
      </c>
      <c r="AC46" s="52">
        <f t="shared" si="23"/>
        <v>11309.699999999997</v>
      </c>
      <c r="AD46" s="80">
        <f t="shared" si="6"/>
        <v>14.634727723999999</v>
      </c>
      <c r="AE46" s="9">
        <f t="shared" si="7"/>
        <v>1655.1438014012276</v>
      </c>
      <c r="AF46" s="21">
        <f t="shared" si="24"/>
        <v>1655.1438014012276</v>
      </c>
      <c r="AG46" s="55">
        <f t="shared" si="25"/>
        <v>0</v>
      </c>
      <c r="AH46" s="52">
        <f t="shared" si="37"/>
        <v>0</v>
      </c>
      <c r="AI46" s="52">
        <f t="shared" si="26"/>
        <v>0</v>
      </c>
      <c r="AJ46" s="80">
        <f t="shared" si="9"/>
        <v>14.634727723999999</v>
      </c>
      <c r="AK46" s="9">
        <f t="shared" si="10"/>
        <v>0</v>
      </c>
      <c r="AL46" s="21">
        <f t="shared" si="27"/>
        <v>0</v>
      </c>
      <c r="AM46" s="55">
        <f t="shared" si="28"/>
        <v>0</v>
      </c>
      <c r="AN46" s="52">
        <f t="shared" si="29"/>
        <v>0</v>
      </c>
      <c r="AO46" s="52">
        <f t="shared" si="30"/>
        <v>0</v>
      </c>
      <c r="AP46" s="80">
        <f t="shared" si="11"/>
        <v>14.634727723999999</v>
      </c>
      <c r="AQ46" s="9">
        <f t="shared" si="12"/>
        <v>0</v>
      </c>
      <c r="AR46" s="25">
        <f t="shared" si="31"/>
        <v>0</v>
      </c>
      <c r="AT46" s="16">
        <f t="shared" si="32"/>
        <v>7.2759576141834259E-12</v>
      </c>
      <c r="AV46"/>
      <c r="AW46"/>
      <c r="AX46"/>
      <c r="AY46"/>
    </row>
    <row r="47" spans="2:51" ht="33.75" x14ac:dyDescent="0.25">
      <c r="B47" s="42" t="s">
        <v>88</v>
      </c>
      <c r="C47" s="104">
        <v>16990</v>
      </c>
      <c r="D47" s="43" t="s">
        <v>123</v>
      </c>
      <c r="E47" s="42" t="s">
        <v>12</v>
      </c>
      <c r="F47" s="44">
        <v>84</v>
      </c>
      <c r="G47" s="44">
        <v>84</v>
      </c>
      <c r="H47" s="45">
        <v>6625.32</v>
      </c>
      <c r="I47" s="45">
        <v>46377</v>
      </c>
      <c r="J47" s="45">
        <v>41408.25</v>
      </c>
      <c r="K47" s="8">
        <f t="shared" si="33"/>
        <v>84</v>
      </c>
      <c r="L47" s="18">
        <f t="shared" si="34"/>
        <v>46377</v>
      </c>
      <c r="M47" s="9">
        <f t="shared" si="13"/>
        <v>552.11</v>
      </c>
      <c r="N47" s="21">
        <f t="shared" si="14"/>
        <v>6625.32</v>
      </c>
      <c r="O47" s="55">
        <v>6625.32</v>
      </c>
      <c r="P47" s="52">
        <v>4968.75</v>
      </c>
      <c r="Q47" s="52">
        <f t="shared" si="15"/>
        <v>6625.32</v>
      </c>
      <c r="R47" s="80">
        <f t="shared" si="2"/>
        <v>14.634727723999999</v>
      </c>
      <c r="S47" s="21">
        <f t="shared" si="16"/>
        <v>969.59754284371661</v>
      </c>
      <c r="T47" s="21">
        <f t="shared" si="17"/>
        <v>969.59754284371661</v>
      </c>
      <c r="U47" s="36">
        <f t="shared" si="35"/>
        <v>4968.75</v>
      </c>
      <c r="V47" s="52">
        <f t="shared" si="18"/>
        <v>0</v>
      </c>
      <c r="W47" s="52">
        <f t="shared" si="19"/>
        <v>4968.75</v>
      </c>
      <c r="X47" s="80">
        <f t="shared" si="4"/>
        <v>14.634727723999999</v>
      </c>
      <c r="Y47" s="21">
        <f t="shared" si="36"/>
        <v>727.16303378625003</v>
      </c>
      <c r="Z47" s="21">
        <f t="shared" si="20"/>
        <v>727.16303378625003</v>
      </c>
      <c r="AA47" s="55">
        <f t="shared" si="21"/>
        <v>0</v>
      </c>
      <c r="AB47" s="52">
        <f t="shared" si="22"/>
        <v>0</v>
      </c>
      <c r="AC47" s="52">
        <f t="shared" si="23"/>
        <v>0</v>
      </c>
      <c r="AD47" s="80">
        <f t="shared" si="6"/>
        <v>14.634727723999999</v>
      </c>
      <c r="AE47" s="9">
        <f t="shared" si="7"/>
        <v>0</v>
      </c>
      <c r="AF47" s="21">
        <f t="shared" si="24"/>
        <v>0</v>
      </c>
      <c r="AG47" s="55">
        <f t="shared" si="25"/>
        <v>0</v>
      </c>
      <c r="AH47" s="52">
        <f t="shared" si="37"/>
        <v>0</v>
      </c>
      <c r="AI47" s="52">
        <f t="shared" si="26"/>
        <v>0</v>
      </c>
      <c r="AJ47" s="80">
        <f t="shared" si="9"/>
        <v>14.634727723999999</v>
      </c>
      <c r="AK47" s="9">
        <f t="shared" si="10"/>
        <v>0</v>
      </c>
      <c r="AL47" s="21">
        <f t="shared" si="27"/>
        <v>0</v>
      </c>
      <c r="AM47" s="55">
        <f t="shared" si="28"/>
        <v>0</v>
      </c>
      <c r="AN47" s="52">
        <f t="shared" si="29"/>
        <v>0</v>
      </c>
      <c r="AO47" s="52">
        <f t="shared" si="30"/>
        <v>0</v>
      </c>
      <c r="AP47" s="80">
        <f t="shared" si="11"/>
        <v>14.634727723999999</v>
      </c>
      <c r="AQ47" s="9">
        <f t="shared" si="12"/>
        <v>0</v>
      </c>
      <c r="AR47" s="25">
        <f t="shared" si="31"/>
        <v>0</v>
      </c>
      <c r="AT47" s="16">
        <f t="shared" si="32"/>
        <v>0</v>
      </c>
      <c r="AV47"/>
      <c r="AW47"/>
      <c r="AX47"/>
      <c r="AY47"/>
    </row>
    <row r="48" spans="2:51" ht="33.75" x14ac:dyDescent="0.25">
      <c r="B48" s="42" t="s">
        <v>88</v>
      </c>
      <c r="C48" s="104">
        <v>16991</v>
      </c>
      <c r="D48" s="43" t="s">
        <v>123</v>
      </c>
      <c r="E48" s="42" t="s">
        <v>12</v>
      </c>
      <c r="F48" s="44">
        <v>84</v>
      </c>
      <c r="G48" s="44">
        <v>84</v>
      </c>
      <c r="H48" s="45">
        <v>6625.32</v>
      </c>
      <c r="I48" s="45">
        <v>46377</v>
      </c>
      <c r="J48" s="45">
        <v>41408.25</v>
      </c>
      <c r="K48" s="8">
        <f t="shared" si="33"/>
        <v>84</v>
      </c>
      <c r="L48" s="18">
        <f t="shared" si="34"/>
        <v>46377</v>
      </c>
      <c r="M48" s="9">
        <f t="shared" si="13"/>
        <v>552.11</v>
      </c>
      <c r="N48" s="21">
        <f t="shared" si="14"/>
        <v>6625.32</v>
      </c>
      <c r="O48" s="55">
        <v>6625.32</v>
      </c>
      <c r="P48" s="52">
        <v>4968.75</v>
      </c>
      <c r="Q48" s="52">
        <f t="shared" si="15"/>
        <v>6625.32</v>
      </c>
      <c r="R48" s="80">
        <f t="shared" si="2"/>
        <v>14.634727723999999</v>
      </c>
      <c r="S48" s="21">
        <f t="shared" si="16"/>
        <v>969.59754284371661</v>
      </c>
      <c r="T48" s="21">
        <f t="shared" si="17"/>
        <v>969.59754284371661</v>
      </c>
      <c r="U48" s="36">
        <f t="shared" si="35"/>
        <v>4968.75</v>
      </c>
      <c r="V48" s="52">
        <f t="shared" si="18"/>
        <v>0</v>
      </c>
      <c r="W48" s="52">
        <f t="shared" si="19"/>
        <v>4968.75</v>
      </c>
      <c r="X48" s="80">
        <f t="shared" si="4"/>
        <v>14.634727723999999</v>
      </c>
      <c r="Y48" s="21">
        <f t="shared" si="36"/>
        <v>727.16303378625003</v>
      </c>
      <c r="Z48" s="21">
        <f t="shared" si="20"/>
        <v>727.16303378625003</v>
      </c>
      <c r="AA48" s="55">
        <f t="shared" si="21"/>
        <v>0</v>
      </c>
      <c r="AB48" s="52">
        <f t="shared" si="22"/>
        <v>0</v>
      </c>
      <c r="AC48" s="52">
        <f t="shared" si="23"/>
        <v>0</v>
      </c>
      <c r="AD48" s="80">
        <f t="shared" si="6"/>
        <v>14.634727723999999</v>
      </c>
      <c r="AE48" s="9">
        <f t="shared" si="7"/>
        <v>0</v>
      </c>
      <c r="AF48" s="21">
        <f t="shared" si="24"/>
        <v>0</v>
      </c>
      <c r="AG48" s="55">
        <f t="shared" si="25"/>
        <v>0</v>
      </c>
      <c r="AH48" s="52">
        <f t="shared" si="37"/>
        <v>0</v>
      </c>
      <c r="AI48" s="52">
        <f t="shared" si="26"/>
        <v>0</v>
      </c>
      <c r="AJ48" s="80">
        <f t="shared" si="9"/>
        <v>14.634727723999999</v>
      </c>
      <c r="AK48" s="9">
        <f t="shared" si="10"/>
        <v>0</v>
      </c>
      <c r="AL48" s="21">
        <f t="shared" si="27"/>
        <v>0</v>
      </c>
      <c r="AM48" s="55">
        <f t="shared" si="28"/>
        <v>0</v>
      </c>
      <c r="AN48" s="52">
        <f t="shared" si="29"/>
        <v>0</v>
      </c>
      <c r="AO48" s="52">
        <f t="shared" si="30"/>
        <v>0</v>
      </c>
      <c r="AP48" s="80">
        <f t="shared" si="11"/>
        <v>14.634727723999999</v>
      </c>
      <c r="AQ48" s="9">
        <f t="shared" si="12"/>
        <v>0</v>
      </c>
      <c r="AR48" s="25">
        <f t="shared" si="31"/>
        <v>0</v>
      </c>
      <c r="AT48" s="16">
        <f t="shared" si="32"/>
        <v>0</v>
      </c>
      <c r="AV48"/>
      <c r="AW48"/>
      <c r="AX48"/>
      <c r="AY48"/>
    </row>
    <row r="49" spans="2:51" ht="33.75" x14ac:dyDescent="0.25">
      <c r="B49" s="42" t="s">
        <v>88</v>
      </c>
      <c r="C49" s="104">
        <v>16992</v>
      </c>
      <c r="D49" s="43" t="s">
        <v>124</v>
      </c>
      <c r="E49" s="42" t="s">
        <v>12</v>
      </c>
      <c r="F49" s="44">
        <v>84</v>
      </c>
      <c r="G49" s="44">
        <v>84</v>
      </c>
      <c r="H49" s="45">
        <v>6625.32</v>
      </c>
      <c r="I49" s="45">
        <v>46377</v>
      </c>
      <c r="J49" s="45">
        <v>41408.25</v>
      </c>
      <c r="K49" s="8">
        <f t="shared" si="33"/>
        <v>84</v>
      </c>
      <c r="L49" s="18">
        <f t="shared" si="34"/>
        <v>46377</v>
      </c>
      <c r="M49" s="9">
        <f t="shared" si="13"/>
        <v>552.11</v>
      </c>
      <c r="N49" s="21">
        <f t="shared" si="14"/>
        <v>6625.32</v>
      </c>
      <c r="O49" s="55">
        <v>6625.32</v>
      </c>
      <c r="P49" s="52">
        <v>4968.75</v>
      </c>
      <c r="Q49" s="52">
        <f t="shared" si="15"/>
        <v>6625.32</v>
      </c>
      <c r="R49" s="80">
        <f t="shared" si="2"/>
        <v>14.634727723999999</v>
      </c>
      <c r="S49" s="21">
        <f t="shared" si="16"/>
        <v>969.59754284371661</v>
      </c>
      <c r="T49" s="21">
        <f t="shared" si="17"/>
        <v>969.59754284371661</v>
      </c>
      <c r="U49" s="36">
        <f t="shared" si="35"/>
        <v>4968.75</v>
      </c>
      <c r="V49" s="52">
        <f t="shared" si="18"/>
        <v>0</v>
      </c>
      <c r="W49" s="52">
        <f t="shared" si="19"/>
        <v>4968.75</v>
      </c>
      <c r="X49" s="80">
        <f t="shared" si="4"/>
        <v>14.634727723999999</v>
      </c>
      <c r="Y49" s="21">
        <f t="shared" si="36"/>
        <v>727.16303378625003</v>
      </c>
      <c r="Z49" s="21">
        <f t="shared" si="20"/>
        <v>727.16303378625003</v>
      </c>
      <c r="AA49" s="55">
        <f t="shared" si="21"/>
        <v>0</v>
      </c>
      <c r="AB49" s="52">
        <f t="shared" si="22"/>
        <v>0</v>
      </c>
      <c r="AC49" s="52">
        <f t="shared" si="23"/>
        <v>0</v>
      </c>
      <c r="AD49" s="80">
        <f t="shared" si="6"/>
        <v>14.634727723999999</v>
      </c>
      <c r="AE49" s="9">
        <f t="shared" si="7"/>
        <v>0</v>
      </c>
      <c r="AF49" s="21">
        <f t="shared" si="24"/>
        <v>0</v>
      </c>
      <c r="AG49" s="55">
        <f t="shared" si="25"/>
        <v>0</v>
      </c>
      <c r="AH49" s="52">
        <f t="shared" si="37"/>
        <v>0</v>
      </c>
      <c r="AI49" s="52">
        <f t="shared" si="26"/>
        <v>0</v>
      </c>
      <c r="AJ49" s="80">
        <f t="shared" si="9"/>
        <v>14.634727723999999</v>
      </c>
      <c r="AK49" s="9">
        <f t="shared" si="10"/>
        <v>0</v>
      </c>
      <c r="AL49" s="21">
        <f t="shared" si="27"/>
        <v>0</v>
      </c>
      <c r="AM49" s="55">
        <f t="shared" si="28"/>
        <v>0</v>
      </c>
      <c r="AN49" s="52">
        <f t="shared" si="29"/>
        <v>0</v>
      </c>
      <c r="AO49" s="52">
        <f t="shared" si="30"/>
        <v>0</v>
      </c>
      <c r="AP49" s="80">
        <f t="shared" si="11"/>
        <v>14.634727723999999</v>
      </c>
      <c r="AQ49" s="9">
        <f t="shared" si="12"/>
        <v>0</v>
      </c>
      <c r="AR49" s="25">
        <f t="shared" si="31"/>
        <v>0</v>
      </c>
      <c r="AT49" s="16">
        <f t="shared" si="32"/>
        <v>0</v>
      </c>
      <c r="AV49"/>
      <c r="AW49"/>
      <c r="AX49"/>
      <c r="AY49"/>
    </row>
    <row r="50" spans="2:51" ht="33.75" x14ac:dyDescent="0.25">
      <c r="B50" s="42" t="s">
        <v>88</v>
      </c>
      <c r="C50" s="104">
        <v>16995</v>
      </c>
      <c r="D50" s="43" t="s">
        <v>124</v>
      </c>
      <c r="E50" s="42" t="s">
        <v>12</v>
      </c>
      <c r="F50" s="44">
        <v>84</v>
      </c>
      <c r="G50" s="44">
        <v>84</v>
      </c>
      <c r="H50" s="45">
        <v>6625.32</v>
      </c>
      <c r="I50" s="45">
        <v>46377</v>
      </c>
      <c r="J50" s="45">
        <v>41408.25</v>
      </c>
      <c r="K50" s="8">
        <f t="shared" si="33"/>
        <v>84</v>
      </c>
      <c r="L50" s="18">
        <f t="shared" si="34"/>
        <v>46377</v>
      </c>
      <c r="M50" s="9">
        <f t="shared" si="13"/>
        <v>552.11</v>
      </c>
      <c r="N50" s="21">
        <f t="shared" si="14"/>
        <v>6625.32</v>
      </c>
      <c r="O50" s="55">
        <v>6625.32</v>
      </c>
      <c r="P50" s="52">
        <v>4968.75</v>
      </c>
      <c r="Q50" s="52">
        <f t="shared" si="15"/>
        <v>6625.32</v>
      </c>
      <c r="R50" s="80">
        <f t="shared" si="2"/>
        <v>14.634727723999999</v>
      </c>
      <c r="S50" s="21">
        <f t="shared" si="16"/>
        <v>969.59754284371661</v>
      </c>
      <c r="T50" s="21">
        <f t="shared" si="17"/>
        <v>969.59754284371661</v>
      </c>
      <c r="U50" s="36">
        <f t="shared" si="35"/>
        <v>4968.75</v>
      </c>
      <c r="V50" s="52">
        <f t="shared" si="18"/>
        <v>0</v>
      </c>
      <c r="W50" s="52">
        <f t="shared" si="19"/>
        <v>4968.75</v>
      </c>
      <c r="X50" s="80">
        <f t="shared" si="4"/>
        <v>14.634727723999999</v>
      </c>
      <c r="Y50" s="21">
        <f t="shared" si="36"/>
        <v>727.16303378625003</v>
      </c>
      <c r="Z50" s="21">
        <f t="shared" si="20"/>
        <v>727.16303378625003</v>
      </c>
      <c r="AA50" s="55">
        <f t="shared" si="21"/>
        <v>0</v>
      </c>
      <c r="AB50" s="52">
        <f t="shared" si="22"/>
        <v>0</v>
      </c>
      <c r="AC50" s="52">
        <f t="shared" si="23"/>
        <v>0</v>
      </c>
      <c r="AD50" s="80">
        <f t="shared" si="6"/>
        <v>14.634727723999999</v>
      </c>
      <c r="AE50" s="9">
        <f t="shared" si="7"/>
        <v>0</v>
      </c>
      <c r="AF50" s="21">
        <f t="shared" si="24"/>
        <v>0</v>
      </c>
      <c r="AG50" s="55">
        <f t="shared" si="25"/>
        <v>0</v>
      </c>
      <c r="AH50" s="52">
        <f t="shared" si="37"/>
        <v>0</v>
      </c>
      <c r="AI50" s="52">
        <f t="shared" si="26"/>
        <v>0</v>
      </c>
      <c r="AJ50" s="80">
        <f t="shared" si="9"/>
        <v>14.634727723999999</v>
      </c>
      <c r="AK50" s="9">
        <f t="shared" si="10"/>
        <v>0</v>
      </c>
      <c r="AL50" s="21">
        <f t="shared" si="27"/>
        <v>0</v>
      </c>
      <c r="AM50" s="55">
        <f t="shared" si="28"/>
        <v>0</v>
      </c>
      <c r="AN50" s="52">
        <f t="shared" si="29"/>
        <v>0</v>
      </c>
      <c r="AO50" s="52">
        <f t="shared" si="30"/>
        <v>0</v>
      </c>
      <c r="AP50" s="80">
        <f t="shared" si="11"/>
        <v>14.634727723999999</v>
      </c>
      <c r="AQ50" s="9">
        <f t="shared" si="12"/>
        <v>0</v>
      </c>
      <c r="AR50" s="25">
        <f t="shared" si="31"/>
        <v>0</v>
      </c>
      <c r="AT50" s="16">
        <f t="shared" si="32"/>
        <v>0</v>
      </c>
      <c r="AV50"/>
      <c r="AW50"/>
      <c r="AX50"/>
      <c r="AY50"/>
    </row>
    <row r="51" spans="2:51" ht="33.75" x14ac:dyDescent="0.25">
      <c r="B51" s="42" t="s">
        <v>88</v>
      </c>
      <c r="C51" s="104">
        <v>16996</v>
      </c>
      <c r="D51" s="43" t="s">
        <v>124</v>
      </c>
      <c r="E51" s="42" t="s">
        <v>12</v>
      </c>
      <c r="F51" s="44">
        <v>84</v>
      </c>
      <c r="G51" s="44">
        <v>84</v>
      </c>
      <c r="H51" s="45">
        <v>6625.32</v>
      </c>
      <c r="I51" s="45">
        <v>46377</v>
      </c>
      <c r="J51" s="45">
        <v>41408.25</v>
      </c>
      <c r="K51" s="8">
        <f t="shared" si="33"/>
        <v>84</v>
      </c>
      <c r="L51" s="18">
        <f t="shared" si="34"/>
        <v>46377</v>
      </c>
      <c r="M51" s="9">
        <f t="shared" si="13"/>
        <v>552.11</v>
      </c>
      <c r="N51" s="21">
        <f t="shared" si="14"/>
        <v>6625.32</v>
      </c>
      <c r="O51" s="55">
        <v>6625.32</v>
      </c>
      <c r="P51" s="52">
        <v>4968.75</v>
      </c>
      <c r="Q51" s="52">
        <f t="shared" si="15"/>
        <v>6625.32</v>
      </c>
      <c r="R51" s="80">
        <f t="shared" si="2"/>
        <v>14.634727723999999</v>
      </c>
      <c r="S51" s="21">
        <f t="shared" si="16"/>
        <v>969.59754284371661</v>
      </c>
      <c r="T51" s="21">
        <f t="shared" si="17"/>
        <v>969.59754284371661</v>
      </c>
      <c r="U51" s="36">
        <f t="shared" si="35"/>
        <v>4968.75</v>
      </c>
      <c r="V51" s="52">
        <f t="shared" si="18"/>
        <v>0</v>
      </c>
      <c r="W51" s="52">
        <f t="shared" si="19"/>
        <v>4968.75</v>
      </c>
      <c r="X51" s="80">
        <f t="shared" si="4"/>
        <v>14.634727723999999</v>
      </c>
      <c r="Y51" s="21">
        <f t="shared" si="36"/>
        <v>727.16303378625003</v>
      </c>
      <c r="Z51" s="21">
        <f t="shared" si="20"/>
        <v>727.16303378625003</v>
      </c>
      <c r="AA51" s="55">
        <f t="shared" si="21"/>
        <v>0</v>
      </c>
      <c r="AB51" s="52">
        <f t="shared" si="22"/>
        <v>0</v>
      </c>
      <c r="AC51" s="52">
        <f t="shared" si="23"/>
        <v>0</v>
      </c>
      <c r="AD51" s="80">
        <f t="shared" si="6"/>
        <v>14.634727723999999</v>
      </c>
      <c r="AE51" s="9">
        <f t="shared" si="7"/>
        <v>0</v>
      </c>
      <c r="AF51" s="21">
        <f t="shared" si="24"/>
        <v>0</v>
      </c>
      <c r="AG51" s="55">
        <f t="shared" si="25"/>
        <v>0</v>
      </c>
      <c r="AH51" s="52">
        <f t="shared" si="37"/>
        <v>0</v>
      </c>
      <c r="AI51" s="52">
        <f t="shared" si="26"/>
        <v>0</v>
      </c>
      <c r="AJ51" s="80">
        <f t="shared" si="9"/>
        <v>14.634727723999999</v>
      </c>
      <c r="AK51" s="9">
        <f t="shared" si="10"/>
        <v>0</v>
      </c>
      <c r="AL51" s="21">
        <f t="shared" si="27"/>
        <v>0</v>
      </c>
      <c r="AM51" s="55">
        <f t="shared" si="28"/>
        <v>0</v>
      </c>
      <c r="AN51" s="52">
        <f t="shared" si="29"/>
        <v>0</v>
      </c>
      <c r="AO51" s="52">
        <f t="shared" si="30"/>
        <v>0</v>
      </c>
      <c r="AP51" s="80">
        <f t="shared" si="11"/>
        <v>14.634727723999999</v>
      </c>
      <c r="AQ51" s="9">
        <f t="shared" si="12"/>
        <v>0</v>
      </c>
      <c r="AR51" s="25">
        <f t="shared" si="31"/>
        <v>0</v>
      </c>
      <c r="AT51" s="16">
        <f t="shared" si="32"/>
        <v>0</v>
      </c>
      <c r="AV51"/>
      <c r="AW51"/>
      <c r="AX51"/>
      <c r="AY51"/>
    </row>
    <row r="52" spans="2:51" ht="33.75" x14ac:dyDescent="0.25">
      <c r="B52" s="42" t="s">
        <v>89</v>
      </c>
      <c r="C52" s="104">
        <v>17220</v>
      </c>
      <c r="D52" s="43" t="s">
        <v>119</v>
      </c>
      <c r="E52" s="42" t="s">
        <v>12</v>
      </c>
      <c r="F52" s="44">
        <v>84</v>
      </c>
      <c r="G52" s="44">
        <v>84</v>
      </c>
      <c r="H52" s="45">
        <v>11357.16</v>
      </c>
      <c r="I52" s="45">
        <v>79500</v>
      </c>
      <c r="J52" s="45">
        <v>60571.519999999997</v>
      </c>
      <c r="K52" s="8">
        <f t="shared" si="33"/>
        <v>84</v>
      </c>
      <c r="L52" s="18">
        <f t="shared" si="34"/>
        <v>79500</v>
      </c>
      <c r="M52" s="9">
        <f t="shared" si="13"/>
        <v>946.43</v>
      </c>
      <c r="N52" s="21">
        <f t="shared" si="14"/>
        <v>11357.16</v>
      </c>
      <c r="O52" s="55">
        <v>11357.16</v>
      </c>
      <c r="P52" s="52">
        <v>18928.48</v>
      </c>
      <c r="Q52" s="52">
        <f t="shared" si="15"/>
        <v>11357.16</v>
      </c>
      <c r="R52" s="80">
        <f t="shared" si="2"/>
        <v>14.634727723999999</v>
      </c>
      <c r="S52" s="21">
        <f t="shared" si="16"/>
        <v>1662.0894431790384</v>
      </c>
      <c r="T52" s="21">
        <f t="shared" si="17"/>
        <v>1662.0894431790384</v>
      </c>
      <c r="U52" s="36">
        <f t="shared" si="35"/>
        <v>11357.16</v>
      </c>
      <c r="V52" s="52">
        <f t="shared" si="18"/>
        <v>7571.32</v>
      </c>
      <c r="W52" s="52">
        <f t="shared" si="19"/>
        <v>11357.16</v>
      </c>
      <c r="X52" s="80">
        <f t="shared" si="4"/>
        <v>14.634727723999999</v>
      </c>
      <c r="Y52" s="21">
        <f t="shared" si="36"/>
        <v>1662.0894431790384</v>
      </c>
      <c r="Z52" s="21">
        <f t="shared" si="20"/>
        <v>1662.0894431790384</v>
      </c>
      <c r="AA52" s="55">
        <f t="shared" si="21"/>
        <v>7571.32</v>
      </c>
      <c r="AB52" s="52">
        <f t="shared" si="22"/>
        <v>0</v>
      </c>
      <c r="AC52" s="52">
        <f t="shared" si="23"/>
        <v>7571.32</v>
      </c>
      <c r="AD52" s="80">
        <f t="shared" si="6"/>
        <v>14.634727723999999</v>
      </c>
      <c r="AE52" s="9">
        <f t="shared" si="7"/>
        <v>1108.0420671127567</v>
      </c>
      <c r="AF52" s="21">
        <f t="shared" si="24"/>
        <v>1108.0420671127567</v>
      </c>
      <c r="AG52" s="55">
        <f t="shared" si="25"/>
        <v>0</v>
      </c>
      <c r="AH52" s="52">
        <f t="shared" si="37"/>
        <v>0</v>
      </c>
      <c r="AI52" s="52">
        <f t="shared" si="26"/>
        <v>0</v>
      </c>
      <c r="AJ52" s="80">
        <f t="shared" si="9"/>
        <v>14.634727723999999</v>
      </c>
      <c r="AK52" s="9">
        <f t="shared" si="10"/>
        <v>0</v>
      </c>
      <c r="AL52" s="21">
        <f t="shared" si="27"/>
        <v>0</v>
      </c>
      <c r="AM52" s="55">
        <f t="shared" si="28"/>
        <v>0</v>
      </c>
      <c r="AN52" s="52">
        <f t="shared" si="29"/>
        <v>0</v>
      </c>
      <c r="AO52" s="52">
        <f t="shared" si="30"/>
        <v>0</v>
      </c>
      <c r="AP52" s="80">
        <f t="shared" si="11"/>
        <v>14.634727723999999</v>
      </c>
      <c r="AQ52" s="9">
        <f t="shared" si="12"/>
        <v>0</v>
      </c>
      <c r="AR52" s="25">
        <f t="shared" si="31"/>
        <v>0</v>
      </c>
      <c r="AT52" s="16">
        <f t="shared" si="32"/>
        <v>3.637978807091713E-12</v>
      </c>
      <c r="AV52"/>
      <c r="AW52"/>
      <c r="AX52"/>
      <c r="AY52"/>
    </row>
    <row r="53" spans="2:51" ht="33.75" x14ac:dyDescent="0.25">
      <c r="B53" s="42" t="s">
        <v>90</v>
      </c>
      <c r="C53" s="104">
        <v>17699</v>
      </c>
      <c r="D53" s="43" t="s">
        <v>121</v>
      </c>
      <c r="E53" s="42" t="s">
        <v>12</v>
      </c>
      <c r="F53" s="44">
        <v>84</v>
      </c>
      <c r="G53" s="44">
        <v>84</v>
      </c>
      <c r="H53" s="45">
        <v>12857.16</v>
      </c>
      <c r="I53" s="45">
        <v>90000</v>
      </c>
      <c r="J53" s="45">
        <v>49285.78</v>
      </c>
      <c r="K53" s="8">
        <f t="shared" si="33"/>
        <v>84</v>
      </c>
      <c r="L53" s="18">
        <f t="shared" si="34"/>
        <v>90000</v>
      </c>
      <c r="M53" s="9">
        <f t="shared" si="13"/>
        <v>1071.43</v>
      </c>
      <c r="N53" s="21">
        <f t="shared" si="14"/>
        <v>12857.16</v>
      </c>
      <c r="O53" s="55">
        <v>12857.16</v>
      </c>
      <c r="P53" s="52">
        <v>40714.22</v>
      </c>
      <c r="Q53" s="52">
        <f t="shared" si="15"/>
        <v>12857.16</v>
      </c>
      <c r="R53" s="80">
        <f t="shared" si="2"/>
        <v>14.634727723999999</v>
      </c>
      <c r="S53" s="21">
        <f t="shared" si="16"/>
        <v>1881.6103590390383</v>
      </c>
      <c r="T53" s="21">
        <f t="shared" si="17"/>
        <v>1881.6103590390383</v>
      </c>
      <c r="U53" s="36">
        <f t="shared" si="35"/>
        <v>12857.16</v>
      </c>
      <c r="V53" s="52">
        <f t="shared" si="18"/>
        <v>27857.06</v>
      </c>
      <c r="W53" s="52">
        <f t="shared" si="19"/>
        <v>12857.16</v>
      </c>
      <c r="X53" s="80">
        <f t="shared" si="4"/>
        <v>14.634727723999999</v>
      </c>
      <c r="Y53" s="21">
        <f t="shared" si="36"/>
        <v>1881.6103590390383</v>
      </c>
      <c r="Z53" s="21">
        <f t="shared" si="20"/>
        <v>1881.6103590390383</v>
      </c>
      <c r="AA53" s="55">
        <f t="shared" si="21"/>
        <v>12857.16</v>
      </c>
      <c r="AB53" s="52">
        <f t="shared" si="22"/>
        <v>14999.900000000001</v>
      </c>
      <c r="AC53" s="52">
        <f t="shared" si="23"/>
        <v>12857.16</v>
      </c>
      <c r="AD53" s="80">
        <f t="shared" si="6"/>
        <v>14.634727723999999</v>
      </c>
      <c r="AE53" s="9">
        <f t="shared" si="7"/>
        <v>1881.6103590390383</v>
      </c>
      <c r="AF53" s="21">
        <f t="shared" si="24"/>
        <v>1881.6103590390383</v>
      </c>
      <c r="AG53" s="55">
        <f t="shared" si="25"/>
        <v>12857.16</v>
      </c>
      <c r="AH53" s="52">
        <f t="shared" si="37"/>
        <v>2142.7400000000016</v>
      </c>
      <c r="AI53" s="52">
        <f t="shared" si="26"/>
        <v>12857.16</v>
      </c>
      <c r="AJ53" s="80">
        <f t="shared" si="9"/>
        <v>14.634727723999999</v>
      </c>
      <c r="AK53" s="9">
        <f t="shared" si="10"/>
        <v>1881.6103590390383</v>
      </c>
      <c r="AL53" s="21">
        <f t="shared" si="27"/>
        <v>1881.6103590390383</v>
      </c>
      <c r="AM53" s="55">
        <f t="shared" si="28"/>
        <v>2142.7400000000016</v>
      </c>
      <c r="AN53" s="52">
        <f t="shared" si="29"/>
        <v>0</v>
      </c>
      <c r="AO53" s="52">
        <f t="shared" si="30"/>
        <v>2142.7400000000016</v>
      </c>
      <c r="AP53" s="80">
        <f t="shared" si="11"/>
        <v>14.634727723999999</v>
      </c>
      <c r="AQ53" s="9">
        <f t="shared" si="12"/>
        <v>313.58416483323782</v>
      </c>
      <c r="AR53" s="25">
        <f t="shared" si="31"/>
        <v>313.58416483323782</v>
      </c>
      <c r="AT53" s="16">
        <f t="shared" si="32"/>
        <v>0</v>
      </c>
      <c r="AV53"/>
      <c r="AW53"/>
      <c r="AX53"/>
      <c r="AY53"/>
    </row>
    <row r="54" spans="2:51" ht="33.75" x14ac:dyDescent="0.25">
      <c r="B54" s="42" t="s">
        <v>91</v>
      </c>
      <c r="C54" s="104">
        <v>17243</v>
      </c>
      <c r="D54" s="43" t="s">
        <v>125</v>
      </c>
      <c r="E54" s="42" t="s">
        <v>128</v>
      </c>
      <c r="F54" s="44">
        <v>360</v>
      </c>
      <c r="G54" s="44">
        <v>360</v>
      </c>
      <c r="H54" s="45">
        <v>20059.080000000002</v>
      </c>
      <c r="I54" s="45">
        <v>601773.23</v>
      </c>
      <c r="J54" s="45">
        <v>106981.75999999999</v>
      </c>
      <c r="K54" s="8">
        <f t="shared" si="33"/>
        <v>360</v>
      </c>
      <c r="L54" s="18">
        <f t="shared" si="34"/>
        <v>601773.23</v>
      </c>
      <c r="M54" s="9">
        <f t="shared" si="13"/>
        <v>1671.59</v>
      </c>
      <c r="N54" s="21">
        <f t="shared" si="14"/>
        <v>20059.079999999998</v>
      </c>
      <c r="O54" s="55">
        <v>20059.080000000002</v>
      </c>
      <c r="P54" s="52">
        <v>494791.47</v>
      </c>
      <c r="Q54" s="52">
        <f t="shared" si="15"/>
        <v>20059.079999999998</v>
      </c>
      <c r="R54" s="80">
        <f t="shared" si="2"/>
        <v>14.634727723999999</v>
      </c>
      <c r="S54" s="21">
        <f t="shared" si="16"/>
        <v>2935.5917419393395</v>
      </c>
      <c r="T54" s="21">
        <f t="shared" si="17"/>
        <v>2935.591741939339</v>
      </c>
      <c r="U54" s="36">
        <f t="shared" si="35"/>
        <v>20059.079999999998</v>
      </c>
      <c r="V54" s="52">
        <f t="shared" si="18"/>
        <v>474732.38999999996</v>
      </c>
      <c r="W54" s="52">
        <f t="shared" si="19"/>
        <v>20059.079999999998</v>
      </c>
      <c r="X54" s="80">
        <f t="shared" si="4"/>
        <v>14.634727723999999</v>
      </c>
      <c r="Y54" s="21">
        <f t="shared" si="36"/>
        <v>2935.591741939339</v>
      </c>
      <c r="Z54" s="21">
        <f t="shared" si="20"/>
        <v>2935.591741939339</v>
      </c>
      <c r="AA54" s="55">
        <f t="shared" si="21"/>
        <v>20059.079999999998</v>
      </c>
      <c r="AB54" s="52">
        <f t="shared" si="22"/>
        <v>454673.30999999994</v>
      </c>
      <c r="AC54" s="52">
        <f t="shared" si="23"/>
        <v>20059.079999999998</v>
      </c>
      <c r="AD54" s="80">
        <f t="shared" si="6"/>
        <v>14.634727723999999</v>
      </c>
      <c r="AE54" s="9">
        <f t="shared" si="7"/>
        <v>2935.591741939339</v>
      </c>
      <c r="AF54" s="21">
        <f t="shared" si="24"/>
        <v>2935.591741939339</v>
      </c>
      <c r="AG54" s="55">
        <f t="shared" si="25"/>
        <v>20059.079999999998</v>
      </c>
      <c r="AH54" s="52">
        <f t="shared" si="37"/>
        <v>434614.22999999992</v>
      </c>
      <c r="AI54" s="52">
        <f t="shared" si="26"/>
        <v>20059.079999999998</v>
      </c>
      <c r="AJ54" s="80">
        <f t="shared" si="9"/>
        <v>14.634727723999999</v>
      </c>
      <c r="AK54" s="9">
        <f t="shared" si="10"/>
        <v>2935.591741939339</v>
      </c>
      <c r="AL54" s="21">
        <f t="shared" si="27"/>
        <v>2935.591741939339</v>
      </c>
      <c r="AM54" s="55">
        <f t="shared" si="28"/>
        <v>20059.079999999998</v>
      </c>
      <c r="AN54" s="52">
        <f t="shared" si="29"/>
        <v>414555.14999999991</v>
      </c>
      <c r="AO54" s="52">
        <f t="shared" si="30"/>
        <v>20059.079999999998</v>
      </c>
      <c r="AP54" s="80">
        <f t="shared" si="11"/>
        <v>14.634727723999999</v>
      </c>
      <c r="AQ54" s="9">
        <f t="shared" si="12"/>
        <v>2935.591741939339</v>
      </c>
      <c r="AR54" s="25">
        <f t="shared" si="31"/>
        <v>2935.591741939339</v>
      </c>
      <c r="AT54" s="16">
        <f t="shared" si="32"/>
        <v>414555.14999999991</v>
      </c>
      <c r="AV54"/>
      <c r="AW54"/>
      <c r="AX54"/>
      <c r="AY54"/>
    </row>
    <row r="55" spans="2:51" ht="33.75" x14ac:dyDescent="0.25">
      <c r="B55" s="42" t="s">
        <v>91</v>
      </c>
      <c r="C55" s="104">
        <v>16958</v>
      </c>
      <c r="D55" s="43" t="s">
        <v>126</v>
      </c>
      <c r="E55" s="42" t="s">
        <v>128</v>
      </c>
      <c r="F55" s="44">
        <v>360</v>
      </c>
      <c r="G55" s="44">
        <v>360</v>
      </c>
      <c r="H55" s="45">
        <v>9399.9599999999991</v>
      </c>
      <c r="I55" s="45">
        <v>281998.02</v>
      </c>
      <c r="J55" s="45">
        <v>61099.74</v>
      </c>
      <c r="K55" s="8">
        <f t="shared" si="33"/>
        <v>360</v>
      </c>
      <c r="L55" s="18">
        <f t="shared" si="34"/>
        <v>281998.02</v>
      </c>
      <c r="M55" s="9">
        <f t="shared" si="13"/>
        <v>783.33</v>
      </c>
      <c r="N55" s="21">
        <f t="shared" si="14"/>
        <v>9399.9600000000009</v>
      </c>
      <c r="O55" s="55">
        <v>9399.9599999999991</v>
      </c>
      <c r="P55" s="52">
        <v>220898.28</v>
      </c>
      <c r="Q55" s="52">
        <f t="shared" si="15"/>
        <v>9399.9599999999991</v>
      </c>
      <c r="R55" s="80">
        <f t="shared" si="2"/>
        <v>14.634727723999999</v>
      </c>
      <c r="S55" s="21">
        <f t="shared" si="16"/>
        <v>1375.6585521649101</v>
      </c>
      <c r="T55" s="21">
        <f t="shared" si="17"/>
        <v>1375.6585521649101</v>
      </c>
      <c r="U55" s="36">
        <f t="shared" si="35"/>
        <v>9399.9600000000009</v>
      </c>
      <c r="V55" s="52">
        <f t="shared" si="18"/>
        <v>211498.32</v>
      </c>
      <c r="W55" s="52">
        <f t="shared" si="19"/>
        <v>9399.9600000000009</v>
      </c>
      <c r="X55" s="80">
        <f t="shared" si="4"/>
        <v>14.634727723999999</v>
      </c>
      <c r="Y55" s="21">
        <f t="shared" si="36"/>
        <v>1375.6585521649104</v>
      </c>
      <c r="Z55" s="21">
        <f t="shared" si="20"/>
        <v>1375.6585521649104</v>
      </c>
      <c r="AA55" s="55">
        <f t="shared" si="21"/>
        <v>9399.9600000000009</v>
      </c>
      <c r="AB55" s="52">
        <f t="shared" si="22"/>
        <v>202098.36000000002</v>
      </c>
      <c r="AC55" s="52">
        <f t="shared" si="23"/>
        <v>9399.9600000000009</v>
      </c>
      <c r="AD55" s="80">
        <f t="shared" si="6"/>
        <v>14.634727723999999</v>
      </c>
      <c r="AE55" s="9">
        <f t="shared" si="7"/>
        <v>1375.6585521649104</v>
      </c>
      <c r="AF55" s="21">
        <f t="shared" si="24"/>
        <v>1375.6585521649104</v>
      </c>
      <c r="AG55" s="55">
        <f t="shared" si="25"/>
        <v>9399.9600000000009</v>
      </c>
      <c r="AH55" s="52">
        <f t="shared" si="37"/>
        <v>192698.40000000002</v>
      </c>
      <c r="AI55" s="52">
        <f t="shared" si="26"/>
        <v>9399.9600000000009</v>
      </c>
      <c r="AJ55" s="80">
        <f t="shared" si="9"/>
        <v>14.634727723999999</v>
      </c>
      <c r="AK55" s="9">
        <f t="shared" si="10"/>
        <v>1375.6585521649104</v>
      </c>
      <c r="AL55" s="21">
        <f t="shared" si="27"/>
        <v>1375.6585521649104</v>
      </c>
      <c r="AM55" s="55">
        <f t="shared" si="28"/>
        <v>9399.9600000000009</v>
      </c>
      <c r="AN55" s="52">
        <f t="shared" si="29"/>
        <v>183298.44000000003</v>
      </c>
      <c r="AO55" s="52">
        <f t="shared" si="30"/>
        <v>9399.9600000000009</v>
      </c>
      <c r="AP55" s="80">
        <f t="shared" si="11"/>
        <v>14.634727723999999</v>
      </c>
      <c r="AQ55" s="9">
        <f t="shared" si="12"/>
        <v>1375.6585521649104</v>
      </c>
      <c r="AR55" s="25">
        <f t="shared" si="31"/>
        <v>1375.6585521649104</v>
      </c>
      <c r="AT55" s="16">
        <f t="shared" si="32"/>
        <v>183298.44000000006</v>
      </c>
      <c r="AV55"/>
      <c r="AW55"/>
    </row>
    <row r="56" spans="2:51" ht="33.75" x14ac:dyDescent="0.25">
      <c r="B56" s="42" t="s">
        <v>180</v>
      </c>
      <c r="C56" s="104">
        <v>1</v>
      </c>
      <c r="D56" s="50">
        <v>45383</v>
      </c>
      <c r="E56" s="42" t="s">
        <v>14</v>
      </c>
      <c r="F56" s="44">
        <v>120</v>
      </c>
      <c r="G56" s="44">
        <v>120</v>
      </c>
      <c r="H56" s="45">
        <f>ROUND(I56/F56,2)*8</f>
        <v>521741.12</v>
      </c>
      <c r="I56" s="45">
        <v>7826117</v>
      </c>
      <c r="J56" s="45">
        <f>H56</f>
        <v>521741.12</v>
      </c>
      <c r="K56" s="8">
        <f t="shared" si="33"/>
        <v>120</v>
      </c>
      <c r="L56" s="18">
        <f>I56</f>
        <v>7826117</v>
      </c>
      <c r="M56" s="9">
        <f t="shared" ref="M56:M59" si="38">ROUND(L56/K56,2)</f>
        <v>65217.64</v>
      </c>
      <c r="N56" s="21">
        <f t="shared" ref="N56:N59" si="39">M56*12</f>
        <v>782611.67999999993</v>
      </c>
      <c r="O56" s="55">
        <f>H56</f>
        <v>521741.12</v>
      </c>
      <c r="P56" s="52">
        <f>L56-O56</f>
        <v>7304375.8799999999</v>
      </c>
      <c r="Q56" s="52">
        <f t="shared" ref="Q56:Q58" si="40">MIN(O56,$N56)</f>
        <v>521741.12</v>
      </c>
      <c r="R56" s="80">
        <f t="shared" si="2"/>
        <v>14.634727723999999</v>
      </c>
      <c r="S56" s="21">
        <f t="shared" ref="S56:S59" si="41">O56*R56/100</f>
        <v>76355.392336148114</v>
      </c>
      <c r="T56" s="21">
        <f t="shared" ref="T56:T59" si="42">Q56*R56/100</f>
        <v>76355.392336148114</v>
      </c>
      <c r="U56" s="36">
        <f t="shared" ref="U56:U59" si="43">MIN(ROUND(L56/F56,2)*12,P56)</f>
        <v>782611.67999999993</v>
      </c>
      <c r="V56" s="52">
        <f t="shared" ref="V56:V59" si="44">MAX(0,P56-U56)</f>
        <v>6521764.2000000002</v>
      </c>
      <c r="W56" s="52">
        <f t="shared" ref="W56:W59" si="45">MIN(U56,$N56)</f>
        <v>782611.67999999993</v>
      </c>
      <c r="X56" s="80">
        <f t="shared" si="4"/>
        <v>14.634727723999999</v>
      </c>
      <c r="Y56" s="21">
        <f t="shared" ref="Y56:Y59" si="46">U56*X56/100</f>
        <v>114533.08850422215</v>
      </c>
      <c r="Z56" s="21">
        <f t="shared" ref="Z56:Z59" si="47">W56*X56/100</f>
        <v>114533.08850422215</v>
      </c>
      <c r="AA56" s="55">
        <f t="shared" ref="AA56:AA59" si="48">MIN(ROUND($L56/$F56,2)*12,V56)</f>
        <v>782611.67999999993</v>
      </c>
      <c r="AB56" s="52">
        <f t="shared" ref="AB56:AB59" si="49">MAX(0,V56-AA56)</f>
        <v>5739152.5200000005</v>
      </c>
      <c r="AC56" s="52">
        <f t="shared" ref="AC56:AC59" si="50">MIN(AA56,$N56)</f>
        <v>782611.67999999993</v>
      </c>
      <c r="AD56" s="80">
        <f t="shared" si="6"/>
        <v>14.634727723999999</v>
      </c>
      <c r="AE56" s="9">
        <f t="shared" ref="AE56:AE58" si="51">AA56*AD56/100</f>
        <v>114533.08850422215</v>
      </c>
      <c r="AF56" s="21">
        <f t="shared" ref="AF56:AF59" si="52">AC56*AD56/100</f>
        <v>114533.08850422215</v>
      </c>
      <c r="AG56" s="55">
        <f t="shared" ref="AG56:AG59" si="53">MIN(ROUND($L56/$F56,2)*12,AB56)</f>
        <v>782611.67999999993</v>
      </c>
      <c r="AH56" s="52">
        <f t="shared" ref="AH56:AH59" si="54">MAX(0,AB56-AG56)</f>
        <v>4956540.8400000008</v>
      </c>
      <c r="AI56" s="52">
        <f t="shared" ref="AI56:AI59" si="55">MIN(AG56,$N56)</f>
        <v>782611.67999999993</v>
      </c>
      <c r="AJ56" s="80">
        <f t="shared" si="9"/>
        <v>14.634727723999999</v>
      </c>
      <c r="AK56" s="9">
        <f t="shared" ref="AK56:AK59" si="56">AG56*AJ56/100</f>
        <v>114533.08850422215</v>
      </c>
      <c r="AL56" s="21">
        <f t="shared" ref="AL56:AL59" si="57">AI56*AJ56/100</f>
        <v>114533.08850422215</v>
      </c>
      <c r="AM56" s="55">
        <f t="shared" ref="AM56:AM59" si="58">MIN(ROUND($L56/$F56,2)*12,AH56)</f>
        <v>782611.67999999993</v>
      </c>
      <c r="AN56" s="52">
        <f t="shared" ref="AN56:AN59" si="59">MAX(0,AH56-AM56)</f>
        <v>4173929.1600000011</v>
      </c>
      <c r="AO56" s="52">
        <f t="shared" ref="AO56:AO59" si="60">MIN(AM56,$N56)</f>
        <v>782611.67999999993</v>
      </c>
      <c r="AP56" s="80">
        <f t="shared" si="11"/>
        <v>14.634727723999999</v>
      </c>
      <c r="AQ56" s="9">
        <f t="shared" ref="AQ56:AQ59" si="61">AM56*AP56/100</f>
        <v>114533.08850422215</v>
      </c>
      <c r="AR56" s="25">
        <f t="shared" ref="AR56:AR59" si="62">AO56*AP56/100</f>
        <v>114533.08850422215</v>
      </c>
      <c r="AT56" s="16">
        <f t="shared" ref="AT56:AT59" si="63">L56-J56-U56-AA56-AG56-AM56</f>
        <v>4173929.1600000011</v>
      </c>
      <c r="AV56"/>
      <c r="AW56"/>
    </row>
    <row r="57" spans="2:51" ht="33.75" x14ac:dyDescent="0.25">
      <c r="B57" s="42" t="s">
        <v>181</v>
      </c>
      <c r="C57" s="104">
        <v>4</v>
      </c>
      <c r="D57" s="50">
        <v>45481</v>
      </c>
      <c r="E57" s="42" t="s">
        <v>184</v>
      </c>
      <c r="F57" s="44">
        <v>12</v>
      </c>
      <c r="G57" s="44">
        <v>24</v>
      </c>
      <c r="H57" s="45">
        <f>ROUND(I57/F57,2)*5+0.01</f>
        <v>179155.96000000002</v>
      </c>
      <c r="I57" s="45">
        <v>429974.32</v>
      </c>
      <c r="J57" s="45">
        <f t="shared" ref="J57:J59" si="64">H57</f>
        <v>179155.96000000002</v>
      </c>
      <c r="K57" s="8">
        <f t="shared" si="33"/>
        <v>24</v>
      </c>
      <c r="L57" s="18">
        <f t="shared" ref="L57:L59" si="65">I57</f>
        <v>429974.32</v>
      </c>
      <c r="M57" s="9">
        <f t="shared" si="38"/>
        <v>17915.599999999999</v>
      </c>
      <c r="N57" s="21">
        <f t="shared" si="39"/>
        <v>214987.19999999998</v>
      </c>
      <c r="O57" s="55">
        <f t="shared" ref="O57:O59" si="66">H57</f>
        <v>179155.96000000002</v>
      </c>
      <c r="P57" s="52">
        <f t="shared" ref="P57:P59" si="67">L57-O57</f>
        <v>250818.36</v>
      </c>
      <c r="Q57" s="52">
        <f>M57*5</f>
        <v>89578</v>
      </c>
      <c r="R57" s="80">
        <f t="shared" si="2"/>
        <v>14.634727723999999</v>
      </c>
      <c r="S57" s="21">
        <f t="shared" si="41"/>
        <v>26218.986947318353</v>
      </c>
      <c r="T57" s="21">
        <f t="shared" si="42"/>
        <v>13109.496400604718</v>
      </c>
      <c r="U57" s="36">
        <f t="shared" si="43"/>
        <v>250818.36</v>
      </c>
      <c r="V57" s="52">
        <f t="shared" si="44"/>
        <v>0</v>
      </c>
      <c r="W57" s="52">
        <f t="shared" si="45"/>
        <v>214987.19999999998</v>
      </c>
      <c r="X57" s="80">
        <f t="shared" si="4"/>
        <v>14.634727723999999</v>
      </c>
      <c r="Y57" s="21">
        <f t="shared" si="46"/>
        <v>36706.58406780212</v>
      </c>
      <c r="Z57" s="21">
        <f t="shared" si="47"/>
        <v>31462.791361451327</v>
      </c>
      <c r="AA57" s="55">
        <f t="shared" si="48"/>
        <v>0</v>
      </c>
      <c r="AB57" s="52">
        <f t="shared" si="49"/>
        <v>0</v>
      </c>
      <c r="AC57" s="52">
        <f t="shared" si="50"/>
        <v>0</v>
      </c>
      <c r="AD57" s="80">
        <f t="shared" si="6"/>
        <v>14.634727723999999</v>
      </c>
      <c r="AE57" s="9">
        <f t="shared" si="51"/>
        <v>0</v>
      </c>
      <c r="AF57" s="21">
        <f t="shared" si="52"/>
        <v>0</v>
      </c>
      <c r="AG57" s="55">
        <f t="shared" si="53"/>
        <v>0</v>
      </c>
      <c r="AH57" s="52">
        <f t="shared" si="54"/>
        <v>0</v>
      </c>
      <c r="AI57" s="52">
        <f t="shared" si="55"/>
        <v>0</v>
      </c>
      <c r="AJ57" s="80">
        <f t="shared" si="9"/>
        <v>14.634727723999999</v>
      </c>
      <c r="AK57" s="9">
        <f t="shared" si="56"/>
        <v>0</v>
      </c>
      <c r="AL57" s="21">
        <f t="shared" si="57"/>
        <v>0</v>
      </c>
      <c r="AM57" s="55">
        <f t="shared" si="58"/>
        <v>0</v>
      </c>
      <c r="AN57" s="52">
        <f t="shared" si="59"/>
        <v>0</v>
      </c>
      <c r="AO57" s="52">
        <f t="shared" si="60"/>
        <v>0</v>
      </c>
      <c r="AP57" s="80">
        <f t="shared" si="11"/>
        <v>14.634727723999999</v>
      </c>
      <c r="AQ57" s="9">
        <f t="shared" si="61"/>
        <v>0</v>
      </c>
      <c r="AR57" s="25">
        <f t="shared" si="62"/>
        <v>0</v>
      </c>
      <c r="AT57" s="16">
        <f t="shared" si="63"/>
        <v>0</v>
      </c>
      <c r="AV57"/>
      <c r="AW57"/>
    </row>
    <row r="58" spans="2:51" ht="33.75" x14ac:dyDescent="0.25">
      <c r="B58" s="42" t="s">
        <v>182</v>
      </c>
      <c r="C58" s="104">
        <v>5</v>
      </c>
      <c r="D58" s="50">
        <v>45485</v>
      </c>
      <c r="E58" s="42" t="s">
        <v>9</v>
      </c>
      <c r="F58" s="44">
        <v>36</v>
      </c>
      <c r="G58" s="44">
        <v>36</v>
      </c>
      <c r="H58" s="45">
        <f>ROUND(I58/F58,2)*5</f>
        <v>254968.75</v>
      </c>
      <c r="I58" s="45">
        <v>1835775</v>
      </c>
      <c r="J58" s="45">
        <f t="shared" si="64"/>
        <v>254968.75</v>
      </c>
      <c r="K58" s="8">
        <f>G58</f>
        <v>36</v>
      </c>
      <c r="L58" s="18">
        <f t="shared" si="65"/>
        <v>1835775</v>
      </c>
      <c r="M58" s="9">
        <f t="shared" si="38"/>
        <v>50993.75</v>
      </c>
      <c r="N58" s="21">
        <f t="shared" si="39"/>
        <v>611925</v>
      </c>
      <c r="O58" s="55">
        <f t="shared" si="66"/>
        <v>254968.75</v>
      </c>
      <c r="P58" s="52">
        <f t="shared" si="67"/>
        <v>1580806.25</v>
      </c>
      <c r="Q58" s="52">
        <f t="shared" si="40"/>
        <v>254968.75</v>
      </c>
      <c r="R58" s="80">
        <f t="shared" si="2"/>
        <v>14.634727723999999</v>
      </c>
      <c r="S58" s="21">
        <f t="shared" si="41"/>
        <v>37313.982343786251</v>
      </c>
      <c r="T58" s="21">
        <f t="shared" si="42"/>
        <v>37313.982343786251</v>
      </c>
      <c r="U58" s="36">
        <f t="shared" si="43"/>
        <v>611925</v>
      </c>
      <c r="V58" s="52">
        <f t="shared" si="44"/>
        <v>968881.25</v>
      </c>
      <c r="W58" s="52">
        <f t="shared" si="45"/>
        <v>611925</v>
      </c>
      <c r="X58" s="80">
        <f t="shared" si="4"/>
        <v>14.634727723999999</v>
      </c>
      <c r="Y58" s="21">
        <f t="shared" si="46"/>
        <v>89553.557625086993</v>
      </c>
      <c r="Z58" s="21">
        <f t="shared" si="47"/>
        <v>89553.557625086993</v>
      </c>
      <c r="AA58" s="55">
        <f t="shared" si="48"/>
        <v>611925</v>
      </c>
      <c r="AB58" s="52">
        <f t="shared" si="49"/>
        <v>356956.25</v>
      </c>
      <c r="AC58" s="52">
        <f t="shared" si="50"/>
        <v>611925</v>
      </c>
      <c r="AD58" s="80">
        <f t="shared" si="6"/>
        <v>14.634727723999999</v>
      </c>
      <c r="AE58" s="9">
        <f t="shared" si="51"/>
        <v>89553.557625086993</v>
      </c>
      <c r="AF58" s="21">
        <f t="shared" si="52"/>
        <v>89553.557625086993</v>
      </c>
      <c r="AG58" s="55">
        <f t="shared" si="53"/>
        <v>356956.25</v>
      </c>
      <c r="AH58" s="52">
        <f t="shared" si="54"/>
        <v>0</v>
      </c>
      <c r="AI58" s="52">
        <f t="shared" si="55"/>
        <v>356956.25</v>
      </c>
      <c r="AJ58" s="80">
        <f t="shared" si="9"/>
        <v>14.634727723999999</v>
      </c>
      <c r="AK58" s="9">
        <f t="shared" si="56"/>
        <v>52239.575281300749</v>
      </c>
      <c r="AL58" s="21">
        <f t="shared" si="57"/>
        <v>52239.575281300749</v>
      </c>
      <c r="AM58" s="55">
        <f t="shared" si="58"/>
        <v>0</v>
      </c>
      <c r="AN58" s="52">
        <f t="shared" si="59"/>
        <v>0</v>
      </c>
      <c r="AO58" s="52">
        <f t="shared" si="60"/>
        <v>0</v>
      </c>
      <c r="AP58" s="80">
        <f t="shared" si="11"/>
        <v>14.634727723999999</v>
      </c>
      <c r="AQ58" s="9">
        <f t="shared" si="61"/>
        <v>0</v>
      </c>
      <c r="AR58" s="25">
        <f t="shared" si="62"/>
        <v>0</v>
      </c>
      <c r="AT58" s="16">
        <f t="shared" si="63"/>
        <v>0</v>
      </c>
    </row>
    <row r="59" spans="2:51" ht="33.75" x14ac:dyDescent="0.25">
      <c r="B59" s="42" t="s">
        <v>183</v>
      </c>
      <c r="C59" s="46">
        <v>7</v>
      </c>
      <c r="D59" s="50">
        <v>45617</v>
      </c>
      <c r="E59" s="42" t="s">
        <v>184</v>
      </c>
      <c r="F59" s="44">
        <v>12</v>
      </c>
      <c r="G59" s="44">
        <v>24</v>
      </c>
      <c r="H59" s="45">
        <f>ROUND(I59/F59,2)*1</f>
        <v>25000</v>
      </c>
      <c r="I59" s="45">
        <v>300000</v>
      </c>
      <c r="J59" s="45">
        <f t="shared" si="64"/>
        <v>25000</v>
      </c>
      <c r="K59" s="8">
        <f>G59</f>
        <v>24</v>
      </c>
      <c r="L59" s="18">
        <f t="shared" si="65"/>
        <v>300000</v>
      </c>
      <c r="M59" s="9">
        <f t="shared" si="38"/>
        <v>12500</v>
      </c>
      <c r="N59" s="21">
        <f t="shared" si="39"/>
        <v>150000</v>
      </c>
      <c r="O59" s="55">
        <f t="shared" si="66"/>
        <v>25000</v>
      </c>
      <c r="P59" s="52">
        <f t="shared" si="67"/>
        <v>275000</v>
      </c>
      <c r="Q59" s="52">
        <f>M59*1</f>
        <v>12500</v>
      </c>
      <c r="R59" s="80">
        <f>0.14634727724*100</f>
        <v>14.634727723999999</v>
      </c>
      <c r="S59" s="21">
        <f t="shared" si="41"/>
        <v>3658.6819309999996</v>
      </c>
      <c r="T59" s="21">
        <f t="shared" si="42"/>
        <v>1829.3409654999998</v>
      </c>
      <c r="U59" s="36">
        <f t="shared" si="43"/>
        <v>275000</v>
      </c>
      <c r="V59" s="52">
        <f t="shared" si="44"/>
        <v>0</v>
      </c>
      <c r="W59" s="52">
        <f t="shared" si="45"/>
        <v>150000</v>
      </c>
      <c r="X59" s="80">
        <f>0.14634727724*100</f>
        <v>14.634727723999999</v>
      </c>
      <c r="Y59" s="21">
        <f t="shared" si="46"/>
        <v>40245.501240999998</v>
      </c>
      <c r="Z59" s="21">
        <f t="shared" si="47"/>
        <v>21952.091585999999</v>
      </c>
      <c r="AA59" s="55">
        <f t="shared" si="48"/>
        <v>0</v>
      </c>
      <c r="AB59" s="52">
        <f t="shared" si="49"/>
        <v>0</v>
      </c>
      <c r="AC59" s="52">
        <f t="shared" si="50"/>
        <v>0</v>
      </c>
      <c r="AD59" s="80">
        <f>0.14634727724*100</f>
        <v>14.634727723999999</v>
      </c>
      <c r="AE59" s="9">
        <f t="shared" ref="AE59" si="68">AA59*AD59/100</f>
        <v>0</v>
      </c>
      <c r="AF59" s="21">
        <f t="shared" si="52"/>
        <v>0</v>
      </c>
      <c r="AG59" s="55">
        <f t="shared" si="53"/>
        <v>0</v>
      </c>
      <c r="AH59" s="52">
        <f t="shared" si="54"/>
        <v>0</v>
      </c>
      <c r="AI59" s="52">
        <f t="shared" si="55"/>
        <v>0</v>
      </c>
      <c r="AJ59" s="80">
        <f>0.14634727724*100</f>
        <v>14.634727723999999</v>
      </c>
      <c r="AK59" s="9">
        <f t="shared" si="56"/>
        <v>0</v>
      </c>
      <c r="AL59" s="21">
        <f t="shared" si="57"/>
        <v>0</v>
      </c>
      <c r="AM59" s="55">
        <f t="shared" si="58"/>
        <v>0</v>
      </c>
      <c r="AN59" s="52">
        <f t="shared" si="59"/>
        <v>0</v>
      </c>
      <c r="AO59" s="52">
        <f t="shared" si="60"/>
        <v>0</v>
      </c>
      <c r="AP59" s="80">
        <f>0.14634727724*100</f>
        <v>14.634727723999999</v>
      </c>
      <c r="AQ59" s="9">
        <f t="shared" si="61"/>
        <v>0</v>
      </c>
      <c r="AR59" s="25">
        <f t="shared" si="62"/>
        <v>0</v>
      </c>
      <c r="AT59" s="16">
        <f t="shared" si="63"/>
        <v>0</v>
      </c>
    </row>
    <row r="60" spans="2:51" x14ac:dyDescent="0.25">
      <c r="B60" s="98" t="s">
        <v>15</v>
      </c>
      <c r="C60" s="98"/>
      <c r="D60" s="98"/>
      <c r="E60" s="98"/>
      <c r="F60" s="98"/>
      <c r="G60" s="98"/>
      <c r="H60" s="11">
        <f>SUM(H5:H59)</f>
        <v>6802836.4300000044</v>
      </c>
      <c r="I60" s="11">
        <f>SUM(I5:I59)</f>
        <v>111878383.83</v>
      </c>
      <c r="J60" s="11">
        <f>SUM(J5:J59)</f>
        <v>43109070.529999994</v>
      </c>
      <c r="K60" s="11"/>
      <c r="L60" s="11">
        <f t="shared" ref="L60:Q60" si="69">SUM(L5:L59)</f>
        <v>111878383.83</v>
      </c>
      <c r="M60" s="11">
        <f t="shared" si="69"/>
        <v>521550.15000000008</v>
      </c>
      <c r="N60" s="22">
        <f t="shared" si="69"/>
        <v>6258601.8000000026</v>
      </c>
      <c r="O60" s="26">
        <f t="shared" si="69"/>
        <v>6868121.4600000046</v>
      </c>
      <c r="P60" s="11">
        <f t="shared" si="69"/>
        <v>68769313.299999997</v>
      </c>
      <c r="Q60" s="11">
        <f t="shared" si="69"/>
        <v>5255813.1400000034</v>
      </c>
      <c r="R60" s="81"/>
      <c r="S60" s="22">
        <f>SUM(S5:S59)</f>
        <v>995576.4190395819</v>
      </c>
      <c r="T60" s="22">
        <f>SUM(T5:T59)</f>
        <v>769173.94272121496</v>
      </c>
      <c r="U60" s="26">
        <f>SUM(U5:U59)</f>
        <v>7789629.7600000026</v>
      </c>
      <c r="V60" s="11">
        <f>SUM(V5:V59)</f>
        <v>60979683.540000029</v>
      </c>
      <c r="W60" s="11">
        <f>SUM(W5:W59)</f>
        <v>6118568.5900000017</v>
      </c>
      <c r="X60" s="81"/>
      <c r="Y60" s="22">
        <f>SUM(Y5:Y59)</f>
        <v>1139991.1060836746</v>
      </c>
      <c r="Z60" s="22">
        <f>SUM(Z5:Z59)</f>
        <v>895435.85375268594</v>
      </c>
      <c r="AA60" s="26">
        <f>SUM(AA5:AA59)</f>
        <v>6277224.2700000005</v>
      </c>
      <c r="AB60" s="11">
        <f>SUM(AB5:AB59)</f>
        <v>54702459.270000003</v>
      </c>
      <c r="AC60" s="11">
        <f>SUM(AC5:AC59)</f>
        <v>5488346.6699999999</v>
      </c>
      <c r="AD60" s="81"/>
      <c r="AE60" s="22">
        <f>SUM(AE5:AE59)</f>
        <v>918654.68053934665</v>
      </c>
      <c r="AF60" s="22">
        <f>SUM(AF5:AF59)</f>
        <v>803204.59170372074</v>
      </c>
      <c r="AG60" s="26">
        <f>SUM(AG5:AG59)</f>
        <v>4920349.9400000004</v>
      </c>
      <c r="AH60" s="11">
        <f>SUM(AH5:AH59)</f>
        <v>49782109.330000006</v>
      </c>
      <c r="AI60" s="11">
        <f>SUM(AI5:AI59)</f>
        <v>4131472.34</v>
      </c>
      <c r="AJ60" s="81"/>
      <c r="AK60" s="22">
        <f>SUM(AK5:AK59)</f>
        <v>720079.81678699725</v>
      </c>
      <c r="AL60" s="22">
        <f>SUM(AL5:AL59)</f>
        <v>604629.72795137146</v>
      </c>
      <c r="AM60" s="26">
        <f>SUM(AM5:AM59)</f>
        <v>4462794.1600000011</v>
      </c>
      <c r="AN60" s="11">
        <f>SUM(AN5:AN59)</f>
        <v>45319315.169999994</v>
      </c>
      <c r="AO60" s="11">
        <f>SUM(AO5:AO59)</f>
        <v>3673916.5600000005</v>
      </c>
      <c r="AP60" s="81"/>
      <c r="AQ60" s="22">
        <f>SUM(AQ5:AQ59)</f>
        <v>653117.77419857273</v>
      </c>
      <c r="AR60" s="22">
        <f>SUM(AR5:AR59)</f>
        <v>537667.68536294706</v>
      </c>
      <c r="AS60" s="89"/>
      <c r="AT60" s="16">
        <f t="shared" si="32"/>
        <v>45319315.170000002</v>
      </c>
    </row>
    <row r="61" spans="2:51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40"/>
      <c r="O61" s="41"/>
      <c r="P61" s="10"/>
      <c r="Q61" s="10"/>
      <c r="R61" s="80"/>
      <c r="S61" s="40"/>
      <c r="T61" s="40">
        <f>S60-T60</f>
        <v>226402.47631836694</v>
      </c>
      <c r="U61" s="41"/>
      <c r="V61" s="9"/>
      <c r="W61" s="10"/>
      <c r="X61" s="80"/>
      <c r="Y61" s="40"/>
      <c r="Z61" s="40">
        <f>Y60-Z60</f>
        <v>244555.25233098865</v>
      </c>
      <c r="AA61" s="36"/>
      <c r="AB61" s="10"/>
      <c r="AC61" s="10"/>
      <c r="AD61" s="80"/>
      <c r="AE61" s="9"/>
      <c r="AF61" s="40"/>
      <c r="AG61" s="36"/>
      <c r="AH61" s="10"/>
      <c r="AI61" s="10"/>
      <c r="AJ61" s="80"/>
      <c r="AK61" s="9"/>
      <c r="AL61" s="40"/>
      <c r="AM61" s="36"/>
      <c r="AN61" s="10"/>
      <c r="AO61" s="10"/>
      <c r="AP61" s="80"/>
      <c r="AQ61" s="9"/>
      <c r="AR61" s="56"/>
      <c r="AT61" s="16">
        <f t="shared" si="32"/>
        <v>0</v>
      </c>
    </row>
    <row r="62" spans="2:51" x14ac:dyDescent="0.25">
      <c r="B62" s="4" t="s">
        <v>16</v>
      </c>
      <c r="C62" s="4"/>
      <c r="D62" s="4"/>
      <c r="E62" s="4"/>
      <c r="F62" s="4"/>
      <c r="G62" s="4"/>
      <c r="H62" s="5"/>
      <c r="I62" s="5"/>
      <c r="J62" s="5"/>
      <c r="K62" s="4"/>
      <c r="L62" s="6"/>
      <c r="M62" s="6"/>
      <c r="N62" s="20"/>
      <c r="O62" s="82"/>
      <c r="P62" s="83"/>
      <c r="Q62" s="83"/>
      <c r="R62" s="7">
        <v>0.39200000000000002</v>
      </c>
      <c r="S62" s="84"/>
      <c r="T62" s="84"/>
      <c r="U62" s="82"/>
      <c r="V62" s="83"/>
      <c r="W62" s="83"/>
      <c r="X62" s="7">
        <v>0.39200000000000002</v>
      </c>
      <c r="Y62" s="84"/>
      <c r="Z62" s="84"/>
      <c r="AA62" s="82"/>
      <c r="AB62" s="83"/>
      <c r="AC62" s="83"/>
      <c r="AD62" s="7">
        <v>0.39200000000000002</v>
      </c>
      <c r="AE62" s="85"/>
      <c r="AF62" s="84"/>
      <c r="AG62" s="82"/>
      <c r="AH62" s="83"/>
      <c r="AI62" s="83"/>
      <c r="AJ62" s="7">
        <v>0.39200000000000002</v>
      </c>
      <c r="AK62" s="85"/>
      <c r="AL62" s="84"/>
      <c r="AM62" s="82"/>
      <c r="AN62" s="83"/>
      <c r="AO62" s="83"/>
      <c r="AP62" s="7">
        <v>0.39200000000000002</v>
      </c>
      <c r="AQ62" s="85"/>
      <c r="AR62" s="86"/>
      <c r="AT62" s="16">
        <f t="shared" si="32"/>
        <v>0</v>
      </c>
    </row>
    <row r="63" spans="2:51" ht="33.75" x14ac:dyDescent="0.25">
      <c r="B63" s="42" t="s">
        <v>24</v>
      </c>
      <c r="C63" s="104">
        <v>17667</v>
      </c>
      <c r="D63" s="43" t="s">
        <v>132</v>
      </c>
      <c r="E63" s="42" t="s">
        <v>9</v>
      </c>
      <c r="F63" s="44">
        <v>36</v>
      </c>
      <c r="G63" s="44">
        <v>36</v>
      </c>
      <c r="H63" s="44">
        <v>0.12</v>
      </c>
      <c r="I63" s="45">
        <v>76845</v>
      </c>
      <c r="J63" s="45">
        <v>76845</v>
      </c>
      <c r="K63" s="17">
        <f t="shared" ref="K63:K76" si="70">G63</f>
        <v>36</v>
      </c>
      <c r="L63" s="18">
        <f t="shared" ref="L63:L75" si="71">I63</f>
        <v>76845</v>
      </c>
      <c r="M63" s="9">
        <f t="shared" ref="M63:M76" si="72">ROUND(L63/K63,2)</f>
        <v>2134.58</v>
      </c>
      <c r="N63" s="21">
        <f t="shared" ref="N63:N71" si="73">M63*12</f>
        <v>25614.959999999999</v>
      </c>
      <c r="O63" s="55">
        <f t="shared" ref="O63:O70" si="74">H63</f>
        <v>0.12</v>
      </c>
      <c r="P63" s="53">
        <v>0</v>
      </c>
      <c r="Q63" s="52">
        <f t="shared" ref="Q63:Q76" si="75">MIN(O63,$N63)</f>
        <v>0.12</v>
      </c>
      <c r="R63" s="80">
        <f t="shared" ref="R63:R70" si="76">0.392100199205377*100</f>
        <v>39.210019920537697</v>
      </c>
      <c r="S63" s="21">
        <f t="shared" ref="S63:S76" si="77">O63*R63/100</f>
        <v>4.7052023904645239E-2</v>
      </c>
      <c r="T63" s="21">
        <f t="shared" ref="T63:T76" si="78">Q63*R63/100</f>
        <v>4.7052023904645239E-2</v>
      </c>
      <c r="U63" s="36">
        <f t="shared" ref="U63:U76" si="79">MIN(ROUND(L63/F63,2)*12,P63)</f>
        <v>0</v>
      </c>
      <c r="V63" s="52">
        <f t="shared" ref="V63:V75" si="80">MAX(0,P63-U63)</f>
        <v>0</v>
      </c>
      <c r="W63" s="52">
        <f t="shared" ref="W63:W76" si="81">MIN(U63,$N63)</f>
        <v>0</v>
      </c>
      <c r="X63" s="80">
        <f t="shared" ref="X63:X70" si="82">0.392100199205377*100</f>
        <v>39.210019920537697</v>
      </c>
      <c r="Y63" s="21"/>
      <c r="Z63" s="21">
        <f t="shared" ref="Z63:Z76" si="83">W63*X63/100</f>
        <v>0</v>
      </c>
      <c r="AA63" s="55">
        <f t="shared" ref="AA63:AA76" si="84">MIN(ROUND($L63/$F63,2)*12,V63)</f>
        <v>0</v>
      </c>
      <c r="AB63" s="52">
        <f t="shared" ref="AB63:AB75" si="85">MAX(0,V63-AA63)</f>
        <v>0</v>
      </c>
      <c r="AC63" s="52">
        <f t="shared" ref="AC63:AC76" si="86">MIN(AA63,$N63)</f>
        <v>0</v>
      </c>
      <c r="AD63" s="80">
        <f t="shared" ref="AD63:AD70" si="87">0.392100199205377*100</f>
        <v>39.210019920537697</v>
      </c>
      <c r="AE63" s="9">
        <f t="shared" ref="AE63:AE70" si="88">AA63*AD63/100</f>
        <v>0</v>
      </c>
      <c r="AF63" s="21">
        <f t="shared" ref="AF63:AF76" si="89">AC63*AD63/100</f>
        <v>0</v>
      </c>
      <c r="AG63" s="55">
        <f t="shared" ref="AG63:AG76" si="90">MIN(ROUND($L63/$F63,2)*12,AB63)</f>
        <v>0</v>
      </c>
      <c r="AH63" s="52">
        <f t="shared" ref="AH63:AH75" si="91">MAX(0,AB63-AG63)</f>
        <v>0</v>
      </c>
      <c r="AI63" s="52">
        <f t="shared" ref="AI63:AI76" si="92">MIN(AG63,$N63)</f>
        <v>0</v>
      </c>
      <c r="AJ63" s="80">
        <f t="shared" ref="AJ63:AJ70" si="93">0.392100199205377*100</f>
        <v>39.210019920537697</v>
      </c>
      <c r="AK63" s="9">
        <f t="shared" ref="AK63:AK71" si="94">AG63*AJ63/100</f>
        <v>0</v>
      </c>
      <c r="AL63" s="21">
        <f t="shared" ref="AL63:AL76" si="95">AI63*AJ63/100</f>
        <v>0</v>
      </c>
      <c r="AM63" s="55">
        <f t="shared" ref="AM63:AM76" si="96">MIN(ROUND($L63/$F63,2)*12,AH63)</f>
        <v>0</v>
      </c>
      <c r="AN63" s="52">
        <f t="shared" ref="AN63:AN75" si="97">MAX(0,AH63-AM63)</f>
        <v>0</v>
      </c>
      <c r="AO63" s="52">
        <f t="shared" ref="AO63:AO76" si="98">MIN(AM63,$N63)</f>
        <v>0</v>
      </c>
      <c r="AP63" s="80">
        <f t="shared" ref="AP63:AP70" si="99">0.392100199205377*100</f>
        <v>39.210019920537697</v>
      </c>
      <c r="AQ63" s="9">
        <f t="shared" ref="AQ63:AQ71" si="100">AM63*AP63/100</f>
        <v>0</v>
      </c>
      <c r="AR63" s="25">
        <f t="shared" ref="AR63:AR76" si="101">AO63*AP63/100</f>
        <v>0</v>
      </c>
      <c r="AT63" s="16">
        <f t="shared" si="32"/>
        <v>0</v>
      </c>
    </row>
    <row r="64" spans="2:51" ht="33.75" x14ac:dyDescent="0.25">
      <c r="B64" s="42" t="s">
        <v>27</v>
      </c>
      <c r="C64" s="104">
        <v>18180</v>
      </c>
      <c r="D64" s="43" t="s">
        <v>103</v>
      </c>
      <c r="E64" s="42" t="s">
        <v>13</v>
      </c>
      <c r="F64" s="44">
        <v>60</v>
      </c>
      <c r="G64" s="44">
        <v>60</v>
      </c>
      <c r="H64" s="45">
        <v>43433.88</v>
      </c>
      <c r="I64" s="45">
        <v>217169.17</v>
      </c>
      <c r="J64" s="45">
        <v>43433.88</v>
      </c>
      <c r="K64" s="17">
        <f t="shared" si="70"/>
        <v>60</v>
      </c>
      <c r="L64" s="18">
        <f t="shared" si="71"/>
        <v>217169.17</v>
      </c>
      <c r="M64" s="9">
        <f t="shared" si="72"/>
        <v>3619.49</v>
      </c>
      <c r="N64" s="21">
        <f t="shared" si="73"/>
        <v>43433.88</v>
      </c>
      <c r="O64" s="55">
        <f t="shared" si="74"/>
        <v>43433.88</v>
      </c>
      <c r="P64" s="52">
        <v>173735.29</v>
      </c>
      <c r="Q64" s="52">
        <f t="shared" si="75"/>
        <v>43433.88</v>
      </c>
      <c r="R64" s="80">
        <f t="shared" si="76"/>
        <v>39.210019920537697</v>
      </c>
      <c r="S64" s="21">
        <f t="shared" si="77"/>
        <v>17030.433000262437</v>
      </c>
      <c r="T64" s="21">
        <f t="shared" si="78"/>
        <v>17030.433000262437</v>
      </c>
      <c r="U64" s="36">
        <f t="shared" si="79"/>
        <v>43433.88</v>
      </c>
      <c r="V64" s="52">
        <f t="shared" si="80"/>
        <v>130301.41</v>
      </c>
      <c r="W64" s="52">
        <f t="shared" si="81"/>
        <v>43433.88</v>
      </c>
      <c r="X64" s="80">
        <f t="shared" si="82"/>
        <v>39.210019920537697</v>
      </c>
      <c r="Y64" s="21">
        <f t="shared" ref="Y64:Y75" si="102">U64*X64/100</f>
        <v>17030.433000262437</v>
      </c>
      <c r="Z64" s="21">
        <f t="shared" si="83"/>
        <v>17030.433000262437</v>
      </c>
      <c r="AA64" s="55">
        <f t="shared" si="84"/>
        <v>43433.88</v>
      </c>
      <c r="AB64" s="52">
        <f t="shared" si="85"/>
        <v>86867.53</v>
      </c>
      <c r="AC64" s="52">
        <f t="shared" si="86"/>
        <v>43433.88</v>
      </c>
      <c r="AD64" s="80">
        <f t="shared" si="87"/>
        <v>39.210019920537697</v>
      </c>
      <c r="AE64" s="9">
        <f t="shared" si="88"/>
        <v>17030.433000262437</v>
      </c>
      <c r="AF64" s="21">
        <f t="shared" si="89"/>
        <v>17030.433000262437</v>
      </c>
      <c r="AG64" s="55">
        <f t="shared" si="90"/>
        <v>43433.88</v>
      </c>
      <c r="AH64" s="52">
        <f t="shared" si="91"/>
        <v>43433.65</v>
      </c>
      <c r="AI64" s="52">
        <f t="shared" si="92"/>
        <v>43433.88</v>
      </c>
      <c r="AJ64" s="80">
        <f t="shared" si="93"/>
        <v>39.210019920537697</v>
      </c>
      <c r="AK64" s="9">
        <f t="shared" si="94"/>
        <v>17030.433000262437</v>
      </c>
      <c r="AL64" s="21">
        <f t="shared" si="95"/>
        <v>17030.433000262437</v>
      </c>
      <c r="AM64" s="55">
        <f t="shared" si="96"/>
        <v>43433.65</v>
      </c>
      <c r="AN64" s="52">
        <f t="shared" si="97"/>
        <v>0</v>
      </c>
      <c r="AO64" s="52">
        <f t="shared" si="98"/>
        <v>43433.65</v>
      </c>
      <c r="AP64" s="80">
        <f t="shared" si="99"/>
        <v>39.210019920537697</v>
      </c>
      <c r="AQ64" s="9">
        <f t="shared" si="100"/>
        <v>17030.342817216624</v>
      </c>
      <c r="AR64" s="25">
        <f t="shared" si="101"/>
        <v>17030.342817216624</v>
      </c>
      <c r="AT64" s="16">
        <f t="shared" si="32"/>
        <v>0</v>
      </c>
    </row>
    <row r="65" spans="2:46" ht="33.75" x14ac:dyDescent="0.25">
      <c r="B65" s="42" t="s">
        <v>18</v>
      </c>
      <c r="C65" s="104">
        <v>17138</v>
      </c>
      <c r="D65" s="43" t="s">
        <v>133</v>
      </c>
      <c r="E65" s="42" t="s">
        <v>12</v>
      </c>
      <c r="F65" s="44">
        <v>84</v>
      </c>
      <c r="G65" s="44">
        <v>84</v>
      </c>
      <c r="H65" s="45">
        <v>34064.28</v>
      </c>
      <c r="I65" s="45">
        <v>238450</v>
      </c>
      <c r="J65" s="45">
        <v>193030.92</v>
      </c>
      <c r="K65" s="17">
        <f t="shared" si="70"/>
        <v>84</v>
      </c>
      <c r="L65" s="18">
        <f t="shared" si="71"/>
        <v>238450</v>
      </c>
      <c r="M65" s="9">
        <f t="shared" si="72"/>
        <v>2838.69</v>
      </c>
      <c r="N65" s="21">
        <f t="shared" si="73"/>
        <v>34064.28</v>
      </c>
      <c r="O65" s="55">
        <f t="shared" si="74"/>
        <v>34064.28</v>
      </c>
      <c r="P65" s="52">
        <v>45419.08</v>
      </c>
      <c r="Q65" s="52">
        <f t="shared" si="75"/>
        <v>34064.28</v>
      </c>
      <c r="R65" s="80">
        <f t="shared" si="76"/>
        <v>39.210019920537697</v>
      </c>
      <c r="S65" s="21">
        <f t="shared" si="77"/>
        <v>13356.610973787738</v>
      </c>
      <c r="T65" s="21">
        <f t="shared" si="78"/>
        <v>13356.610973787738</v>
      </c>
      <c r="U65" s="36">
        <f t="shared" si="79"/>
        <v>34064.28</v>
      </c>
      <c r="V65" s="52">
        <f t="shared" si="80"/>
        <v>11354.800000000003</v>
      </c>
      <c r="W65" s="52">
        <f t="shared" si="81"/>
        <v>34064.28</v>
      </c>
      <c r="X65" s="80">
        <f t="shared" si="82"/>
        <v>39.210019920537697</v>
      </c>
      <c r="Y65" s="21">
        <f t="shared" si="102"/>
        <v>13356.610973787738</v>
      </c>
      <c r="Z65" s="21">
        <f t="shared" si="83"/>
        <v>13356.610973787738</v>
      </c>
      <c r="AA65" s="55">
        <f t="shared" si="84"/>
        <v>11354.800000000003</v>
      </c>
      <c r="AB65" s="52">
        <f t="shared" si="85"/>
        <v>0</v>
      </c>
      <c r="AC65" s="52">
        <f t="shared" si="86"/>
        <v>11354.800000000003</v>
      </c>
      <c r="AD65" s="80">
        <f t="shared" si="87"/>
        <v>39.210019920537697</v>
      </c>
      <c r="AE65" s="9">
        <f t="shared" si="88"/>
        <v>4452.2193419372161</v>
      </c>
      <c r="AF65" s="21">
        <f t="shared" si="89"/>
        <v>4452.2193419372161</v>
      </c>
      <c r="AG65" s="55">
        <f t="shared" si="90"/>
        <v>0</v>
      </c>
      <c r="AH65" s="52">
        <f t="shared" si="91"/>
        <v>0</v>
      </c>
      <c r="AI65" s="52">
        <f t="shared" si="92"/>
        <v>0</v>
      </c>
      <c r="AJ65" s="80">
        <f t="shared" si="93"/>
        <v>39.210019920537697</v>
      </c>
      <c r="AK65" s="9">
        <f t="shared" si="94"/>
        <v>0</v>
      </c>
      <c r="AL65" s="21">
        <f t="shared" si="95"/>
        <v>0</v>
      </c>
      <c r="AM65" s="55">
        <f t="shared" si="96"/>
        <v>0</v>
      </c>
      <c r="AN65" s="52">
        <f t="shared" si="97"/>
        <v>0</v>
      </c>
      <c r="AO65" s="52">
        <f t="shared" si="98"/>
        <v>0</v>
      </c>
      <c r="AP65" s="80">
        <f t="shared" si="99"/>
        <v>39.210019920537697</v>
      </c>
      <c r="AQ65" s="9">
        <f t="shared" si="100"/>
        <v>0</v>
      </c>
      <c r="AR65" s="25">
        <f t="shared" si="101"/>
        <v>0</v>
      </c>
      <c r="AT65" s="16">
        <f t="shared" si="32"/>
        <v>-1.4551915228366852E-11</v>
      </c>
    </row>
    <row r="66" spans="2:46" ht="33.75" x14ac:dyDescent="0.25">
      <c r="B66" s="42" t="s">
        <v>19</v>
      </c>
      <c r="C66" s="104">
        <v>17326</v>
      </c>
      <c r="D66" s="43" t="s">
        <v>134</v>
      </c>
      <c r="E66" s="42" t="s">
        <v>12</v>
      </c>
      <c r="F66" s="44">
        <v>84</v>
      </c>
      <c r="G66" s="44">
        <v>84</v>
      </c>
      <c r="H66" s="45">
        <v>36056.519999999997</v>
      </c>
      <c r="I66" s="45">
        <v>252395.83</v>
      </c>
      <c r="J66" s="45">
        <v>177277.89</v>
      </c>
      <c r="K66" s="17">
        <f t="shared" si="70"/>
        <v>84</v>
      </c>
      <c r="L66" s="18">
        <f t="shared" si="71"/>
        <v>252395.83</v>
      </c>
      <c r="M66" s="9">
        <f t="shared" si="72"/>
        <v>3004.71</v>
      </c>
      <c r="N66" s="21">
        <f t="shared" si="73"/>
        <v>36056.520000000004</v>
      </c>
      <c r="O66" s="55">
        <f t="shared" si="74"/>
        <v>36056.519999999997</v>
      </c>
      <c r="P66" s="52">
        <v>75117.94</v>
      </c>
      <c r="Q66" s="52">
        <f t="shared" si="75"/>
        <v>36056.519999999997</v>
      </c>
      <c r="R66" s="80">
        <f t="shared" si="76"/>
        <v>39.210019920537697</v>
      </c>
      <c r="S66" s="21">
        <f t="shared" si="77"/>
        <v>14137.768674652658</v>
      </c>
      <c r="T66" s="21">
        <f t="shared" si="78"/>
        <v>14137.768674652658</v>
      </c>
      <c r="U66" s="36">
        <f t="shared" si="79"/>
        <v>36056.520000000004</v>
      </c>
      <c r="V66" s="52">
        <f t="shared" si="80"/>
        <v>39061.42</v>
      </c>
      <c r="W66" s="52">
        <f t="shared" si="81"/>
        <v>36056.520000000004</v>
      </c>
      <c r="X66" s="80">
        <f t="shared" si="82"/>
        <v>39.210019920537697</v>
      </c>
      <c r="Y66" s="21">
        <f t="shared" si="102"/>
        <v>14137.76867465266</v>
      </c>
      <c r="Z66" s="21">
        <f t="shared" si="83"/>
        <v>14137.76867465266</v>
      </c>
      <c r="AA66" s="55">
        <f t="shared" si="84"/>
        <v>36056.520000000004</v>
      </c>
      <c r="AB66" s="52">
        <f t="shared" si="85"/>
        <v>3004.8999999999942</v>
      </c>
      <c r="AC66" s="52">
        <f t="shared" si="86"/>
        <v>36056.520000000004</v>
      </c>
      <c r="AD66" s="80">
        <f t="shared" si="87"/>
        <v>39.210019920537697</v>
      </c>
      <c r="AE66" s="9">
        <f t="shared" si="88"/>
        <v>14137.76867465266</v>
      </c>
      <c r="AF66" s="21">
        <f t="shared" si="89"/>
        <v>14137.76867465266</v>
      </c>
      <c r="AG66" s="55">
        <f t="shared" si="90"/>
        <v>3004.8999999999942</v>
      </c>
      <c r="AH66" s="52">
        <f t="shared" si="91"/>
        <v>0</v>
      </c>
      <c r="AI66" s="52">
        <f t="shared" si="92"/>
        <v>3004.8999999999942</v>
      </c>
      <c r="AJ66" s="80">
        <f t="shared" si="93"/>
        <v>39.210019920537697</v>
      </c>
      <c r="AK66" s="9">
        <f t="shared" si="94"/>
        <v>1178.2218885922348</v>
      </c>
      <c r="AL66" s="21">
        <f t="shared" si="95"/>
        <v>1178.2218885922348</v>
      </c>
      <c r="AM66" s="55">
        <f t="shared" si="96"/>
        <v>0</v>
      </c>
      <c r="AN66" s="52">
        <f t="shared" si="97"/>
        <v>0</v>
      </c>
      <c r="AO66" s="52">
        <f t="shared" si="98"/>
        <v>0</v>
      </c>
      <c r="AP66" s="80">
        <f t="shared" si="99"/>
        <v>39.210019920537697</v>
      </c>
      <c r="AQ66" s="9">
        <f t="shared" si="100"/>
        <v>0</v>
      </c>
      <c r="AR66" s="25">
        <f t="shared" si="101"/>
        <v>0</v>
      </c>
      <c r="AT66" s="16">
        <f t="shared" si="32"/>
        <v>-2.9103830456733704E-11</v>
      </c>
    </row>
    <row r="67" spans="2:46" ht="33.75" x14ac:dyDescent="0.25">
      <c r="B67" s="42" t="s">
        <v>20</v>
      </c>
      <c r="C67" s="104">
        <v>17327</v>
      </c>
      <c r="D67" s="43" t="s">
        <v>134</v>
      </c>
      <c r="E67" s="42" t="s">
        <v>12</v>
      </c>
      <c r="F67" s="44">
        <v>84</v>
      </c>
      <c r="G67" s="44">
        <v>84</v>
      </c>
      <c r="H67" s="45">
        <v>36056.519999999997</v>
      </c>
      <c r="I67" s="45">
        <v>252395.83</v>
      </c>
      <c r="J67" s="45">
        <v>177277.89</v>
      </c>
      <c r="K67" s="17">
        <f t="shared" si="70"/>
        <v>84</v>
      </c>
      <c r="L67" s="18">
        <f t="shared" si="71"/>
        <v>252395.83</v>
      </c>
      <c r="M67" s="9">
        <f t="shared" si="72"/>
        <v>3004.71</v>
      </c>
      <c r="N67" s="21">
        <f t="shared" si="73"/>
        <v>36056.520000000004</v>
      </c>
      <c r="O67" s="55">
        <f t="shared" si="74"/>
        <v>36056.519999999997</v>
      </c>
      <c r="P67" s="52">
        <v>75117.94</v>
      </c>
      <c r="Q67" s="52">
        <f t="shared" si="75"/>
        <v>36056.519999999997</v>
      </c>
      <c r="R67" s="80">
        <f t="shared" si="76"/>
        <v>39.210019920537697</v>
      </c>
      <c r="S67" s="21">
        <f t="shared" si="77"/>
        <v>14137.768674652658</v>
      </c>
      <c r="T67" s="21">
        <f t="shared" si="78"/>
        <v>14137.768674652658</v>
      </c>
      <c r="U67" s="36">
        <f t="shared" si="79"/>
        <v>36056.520000000004</v>
      </c>
      <c r="V67" s="52">
        <f t="shared" si="80"/>
        <v>39061.42</v>
      </c>
      <c r="W67" s="52">
        <f t="shared" si="81"/>
        <v>36056.520000000004</v>
      </c>
      <c r="X67" s="80">
        <f t="shared" si="82"/>
        <v>39.210019920537697</v>
      </c>
      <c r="Y67" s="21">
        <f t="shared" si="102"/>
        <v>14137.76867465266</v>
      </c>
      <c r="Z67" s="21">
        <f t="shared" si="83"/>
        <v>14137.76867465266</v>
      </c>
      <c r="AA67" s="55">
        <f t="shared" si="84"/>
        <v>36056.520000000004</v>
      </c>
      <c r="AB67" s="52">
        <f t="shared" si="85"/>
        <v>3004.8999999999942</v>
      </c>
      <c r="AC67" s="52">
        <f t="shared" si="86"/>
        <v>36056.520000000004</v>
      </c>
      <c r="AD67" s="80">
        <f t="shared" si="87"/>
        <v>39.210019920537697</v>
      </c>
      <c r="AE67" s="9">
        <f t="shared" si="88"/>
        <v>14137.76867465266</v>
      </c>
      <c r="AF67" s="21">
        <f t="shared" si="89"/>
        <v>14137.76867465266</v>
      </c>
      <c r="AG67" s="55">
        <f t="shared" si="90"/>
        <v>3004.8999999999942</v>
      </c>
      <c r="AH67" s="52">
        <f t="shared" si="91"/>
        <v>0</v>
      </c>
      <c r="AI67" s="52">
        <f t="shared" si="92"/>
        <v>3004.8999999999942</v>
      </c>
      <c r="AJ67" s="80">
        <f t="shared" si="93"/>
        <v>39.210019920537697</v>
      </c>
      <c r="AK67" s="9">
        <f t="shared" si="94"/>
        <v>1178.2218885922348</v>
      </c>
      <c r="AL67" s="21">
        <f t="shared" si="95"/>
        <v>1178.2218885922348</v>
      </c>
      <c r="AM67" s="55">
        <f t="shared" si="96"/>
        <v>0</v>
      </c>
      <c r="AN67" s="52">
        <f t="shared" si="97"/>
        <v>0</v>
      </c>
      <c r="AO67" s="52">
        <f t="shared" si="98"/>
        <v>0</v>
      </c>
      <c r="AP67" s="80">
        <f t="shared" si="99"/>
        <v>39.210019920537697</v>
      </c>
      <c r="AQ67" s="9">
        <f t="shared" si="100"/>
        <v>0</v>
      </c>
      <c r="AR67" s="25">
        <f t="shared" si="101"/>
        <v>0</v>
      </c>
      <c r="AT67" s="16">
        <f t="shared" si="32"/>
        <v>-2.9103830456733704E-11</v>
      </c>
    </row>
    <row r="68" spans="2:46" ht="33.75" x14ac:dyDescent="0.25">
      <c r="B68" s="42" t="s">
        <v>21</v>
      </c>
      <c r="C68" s="104">
        <v>17328</v>
      </c>
      <c r="D68" s="43" t="s">
        <v>134</v>
      </c>
      <c r="E68" s="42" t="s">
        <v>12</v>
      </c>
      <c r="F68" s="44">
        <v>84</v>
      </c>
      <c r="G68" s="44">
        <v>84</v>
      </c>
      <c r="H68" s="45">
        <v>36056.519999999997</v>
      </c>
      <c r="I68" s="45">
        <v>252395.83</v>
      </c>
      <c r="J68" s="45">
        <v>177277.89</v>
      </c>
      <c r="K68" s="17">
        <f t="shared" si="70"/>
        <v>84</v>
      </c>
      <c r="L68" s="18">
        <f t="shared" si="71"/>
        <v>252395.83</v>
      </c>
      <c r="M68" s="9">
        <f t="shared" si="72"/>
        <v>3004.71</v>
      </c>
      <c r="N68" s="21">
        <f t="shared" si="73"/>
        <v>36056.520000000004</v>
      </c>
      <c r="O68" s="55">
        <f t="shared" si="74"/>
        <v>36056.519999999997</v>
      </c>
      <c r="P68" s="52">
        <v>75117.94</v>
      </c>
      <c r="Q68" s="52">
        <f t="shared" si="75"/>
        <v>36056.519999999997</v>
      </c>
      <c r="R68" s="80">
        <f t="shared" si="76"/>
        <v>39.210019920537697</v>
      </c>
      <c r="S68" s="21">
        <f t="shared" si="77"/>
        <v>14137.768674652658</v>
      </c>
      <c r="T68" s="21">
        <f t="shared" si="78"/>
        <v>14137.768674652658</v>
      </c>
      <c r="U68" s="36">
        <f t="shared" si="79"/>
        <v>36056.520000000004</v>
      </c>
      <c r="V68" s="52">
        <f t="shared" si="80"/>
        <v>39061.42</v>
      </c>
      <c r="W68" s="52">
        <f t="shared" si="81"/>
        <v>36056.520000000004</v>
      </c>
      <c r="X68" s="80">
        <f t="shared" si="82"/>
        <v>39.210019920537697</v>
      </c>
      <c r="Y68" s="21">
        <f t="shared" si="102"/>
        <v>14137.76867465266</v>
      </c>
      <c r="Z68" s="21">
        <f t="shared" si="83"/>
        <v>14137.76867465266</v>
      </c>
      <c r="AA68" s="55">
        <f t="shared" si="84"/>
        <v>36056.520000000004</v>
      </c>
      <c r="AB68" s="52">
        <f t="shared" si="85"/>
        <v>3004.8999999999942</v>
      </c>
      <c r="AC68" s="52">
        <f t="shared" si="86"/>
        <v>36056.520000000004</v>
      </c>
      <c r="AD68" s="80">
        <f t="shared" si="87"/>
        <v>39.210019920537697</v>
      </c>
      <c r="AE68" s="9">
        <f t="shared" si="88"/>
        <v>14137.76867465266</v>
      </c>
      <c r="AF68" s="21">
        <f t="shared" si="89"/>
        <v>14137.76867465266</v>
      </c>
      <c r="AG68" s="55">
        <f t="shared" si="90"/>
        <v>3004.8999999999942</v>
      </c>
      <c r="AH68" s="52">
        <f t="shared" si="91"/>
        <v>0</v>
      </c>
      <c r="AI68" s="52">
        <f t="shared" si="92"/>
        <v>3004.8999999999942</v>
      </c>
      <c r="AJ68" s="80">
        <f t="shared" si="93"/>
        <v>39.210019920537697</v>
      </c>
      <c r="AK68" s="9">
        <f t="shared" si="94"/>
        <v>1178.2218885922348</v>
      </c>
      <c r="AL68" s="21">
        <f t="shared" si="95"/>
        <v>1178.2218885922348</v>
      </c>
      <c r="AM68" s="55">
        <f t="shared" si="96"/>
        <v>0</v>
      </c>
      <c r="AN68" s="52">
        <f t="shared" si="97"/>
        <v>0</v>
      </c>
      <c r="AO68" s="52">
        <f t="shared" si="98"/>
        <v>0</v>
      </c>
      <c r="AP68" s="80">
        <f t="shared" si="99"/>
        <v>39.210019920537697</v>
      </c>
      <c r="AQ68" s="9">
        <f t="shared" si="100"/>
        <v>0</v>
      </c>
      <c r="AR68" s="25">
        <f t="shared" si="101"/>
        <v>0</v>
      </c>
      <c r="AT68" s="16">
        <f t="shared" si="32"/>
        <v>-2.9103830456733704E-11</v>
      </c>
    </row>
    <row r="69" spans="2:46" ht="33.75" x14ac:dyDescent="0.25">
      <c r="B69" s="42" t="s">
        <v>22</v>
      </c>
      <c r="C69" s="104">
        <v>17329</v>
      </c>
      <c r="D69" s="43" t="s">
        <v>134</v>
      </c>
      <c r="E69" s="42" t="s">
        <v>12</v>
      </c>
      <c r="F69" s="44">
        <v>84</v>
      </c>
      <c r="G69" s="44">
        <v>84</v>
      </c>
      <c r="H69" s="45">
        <v>36056.519999999997</v>
      </c>
      <c r="I69" s="45">
        <v>252395.83</v>
      </c>
      <c r="J69" s="45">
        <v>177277.89</v>
      </c>
      <c r="K69" s="17">
        <f t="shared" si="70"/>
        <v>84</v>
      </c>
      <c r="L69" s="18">
        <f t="shared" si="71"/>
        <v>252395.83</v>
      </c>
      <c r="M69" s="9">
        <f t="shared" si="72"/>
        <v>3004.71</v>
      </c>
      <c r="N69" s="21">
        <f t="shared" si="73"/>
        <v>36056.520000000004</v>
      </c>
      <c r="O69" s="55">
        <f t="shared" si="74"/>
        <v>36056.519999999997</v>
      </c>
      <c r="P69" s="52">
        <v>75117.94</v>
      </c>
      <c r="Q69" s="52">
        <f t="shared" si="75"/>
        <v>36056.519999999997</v>
      </c>
      <c r="R69" s="80">
        <f t="shared" si="76"/>
        <v>39.210019920537697</v>
      </c>
      <c r="S69" s="21">
        <f t="shared" si="77"/>
        <v>14137.768674652658</v>
      </c>
      <c r="T69" s="21">
        <f t="shared" si="78"/>
        <v>14137.768674652658</v>
      </c>
      <c r="U69" s="36">
        <f t="shared" si="79"/>
        <v>36056.520000000004</v>
      </c>
      <c r="V69" s="52">
        <f t="shared" si="80"/>
        <v>39061.42</v>
      </c>
      <c r="W69" s="52">
        <f t="shared" si="81"/>
        <v>36056.520000000004</v>
      </c>
      <c r="X69" s="80">
        <f t="shared" si="82"/>
        <v>39.210019920537697</v>
      </c>
      <c r="Y69" s="21">
        <f t="shared" si="102"/>
        <v>14137.76867465266</v>
      </c>
      <c r="Z69" s="21">
        <f t="shared" si="83"/>
        <v>14137.76867465266</v>
      </c>
      <c r="AA69" s="55">
        <f t="shared" si="84"/>
        <v>36056.520000000004</v>
      </c>
      <c r="AB69" s="52">
        <f t="shared" si="85"/>
        <v>3004.8999999999942</v>
      </c>
      <c r="AC69" s="52">
        <f t="shared" si="86"/>
        <v>36056.520000000004</v>
      </c>
      <c r="AD69" s="80">
        <f t="shared" si="87"/>
        <v>39.210019920537697</v>
      </c>
      <c r="AE69" s="9">
        <f t="shared" si="88"/>
        <v>14137.76867465266</v>
      </c>
      <c r="AF69" s="21">
        <f t="shared" si="89"/>
        <v>14137.76867465266</v>
      </c>
      <c r="AG69" s="55">
        <f t="shared" si="90"/>
        <v>3004.8999999999942</v>
      </c>
      <c r="AH69" s="52">
        <f t="shared" si="91"/>
        <v>0</v>
      </c>
      <c r="AI69" s="52">
        <f t="shared" si="92"/>
        <v>3004.8999999999942</v>
      </c>
      <c r="AJ69" s="80">
        <f t="shared" si="93"/>
        <v>39.210019920537697</v>
      </c>
      <c r="AK69" s="9">
        <f t="shared" si="94"/>
        <v>1178.2218885922348</v>
      </c>
      <c r="AL69" s="21">
        <f t="shared" si="95"/>
        <v>1178.2218885922348</v>
      </c>
      <c r="AM69" s="55">
        <f t="shared" si="96"/>
        <v>0</v>
      </c>
      <c r="AN69" s="52">
        <f t="shared" si="97"/>
        <v>0</v>
      </c>
      <c r="AO69" s="52">
        <f t="shared" si="98"/>
        <v>0</v>
      </c>
      <c r="AP69" s="80">
        <f t="shared" si="99"/>
        <v>39.210019920537697</v>
      </c>
      <c r="AQ69" s="9">
        <f t="shared" si="100"/>
        <v>0</v>
      </c>
      <c r="AR69" s="25">
        <f t="shared" si="101"/>
        <v>0</v>
      </c>
      <c r="AT69" s="16">
        <f t="shared" si="32"/>
        <v>-2.9103830456733704E-11</v>
      </c>
    </row>
    <row r="70" spans="2:46" ht="33.75" x14ac:dyDescent="0.25">
      <c r="B70" s="42" t="s">
        <v>23</v>
      </c>
      <c r="C70" s="104">
        <v>17330</v>
      </c>
      <c r="D70" s="43" t="s">
        <v>134</v>
      </c>
      <c r="E70" s="42" t="s">
        <v>12</v>
      </c>
      <c r="F70" s="44">
        <v>84</v>
      </c>
      <c r="G70" s="44">
        <v>84</v>
      </c>
      <c r="H70" s="45">
        <v>36056.519999999997</v>
      </c>
      <c r="I70" s="45">
        <v>252395.85</v>
      </c>
      <c r="J70" s="45">
        <v>177277.89</v>
      </c>
      <c r="K70" s="17">
        <f t="shared" si="70"/>
        <v>84</v>
      </c>
      <c r="L70" s="18">
        <f t="shared" si="71"/>
        <v>252395.85</v>
      </c>
      <c r="M70" s="9">
        <f t="shared" si="72"/>
        <v>3004.71</v>
      </c>
      <c r="N70" s="21">
        <f t="shared" si="73"/>
        <v>36056.520000000004</v>
      </c>
      <c r="O70" s="55">
        <f t="shared" si="74"/>
        <v>36056.519999999997</v>
      </c>
      <c r="P70" s="52">
        <v>75117.960000000006</v>
      </c>
      <c r="Q70" s="52">
        <f t="shared" si="75"/>
        <v>36056.519999999997</v>
      </c>
      <c r="R70" s="80">
        <f t="shared" si="76"/>
        <v>39.210019920537697</v>
      </c>
      <c r="S70" s="21">
        <f t="shared" si="77"/>
        <v>14137.768674652658</v>
      </c>
      <c r="T70" s="21">
        <f t="shared" si="78"/>
        <v>14137.768674652658</v>
      </c>
      <c r="U70" s="36">
        <f t="shared" si="79"/>
        <v>36056.520000000004</v>
      </c>
      <c r="V70" s="52">
        <f t="shared" si="80"/>
        <v>39061.440000000002</v>
      </c>
      <c r="W70" s="52">
        <f t="shared" si="81"/>
        <v>36056.520000000004</v>
      </c>
      <c r="X70" s="80">
        <f t="shared" si="82"/>
        <v>39.210019920537697</v>
      </c>
      <c r="Y70" s="21">
        <f t="shared" si="102"/>
        <v>14137.76867465266</v>
      </c>
      <c r="Z70" s="21">
        <f t="shared" si="83"/>
        <v>14137.76867465266</v>
      </c>
      <c r="AA70" s="55">
        <f t="shared" si="84"/>
        <v>36056.520000000004</v>
      </c>
      <c r="AB70" s="52">
        <f t="shared" si="85"/>
        <v>3004.9199999999983</v>
      </c>
      <c r="AC70" s="52">
        <f t="shared" si="86"/>
        <v>36056.520000000004</v>
      </c>
      <c r="AD70" s="80">
        <f t="shared" si="87"/>
        <v>39.210019920537697</v>
      </c>
      <c r="AE70" s="9">
        <f t="shared" si="88"/>
        <v>14137.76867465266</v>
      </c>
      <c r="AF70" s="21">
        <f t="shared" si="89"/>
        <v>14137.76867465266</v>
      </c>
      <c r="AG70" s="55">
        <f t="shared" si="90"/>
        <v>3004.9199999999983</v>
      </c>
      <c r="AH70" s="52">
        <f t="shared" si="91"/>
        <v>0</v>
      </c>
      <c r="AI70" s="52">
        <f t="shared" si="92"/>
        <v>3004.9199999999983</v>
      </c>
      <c r="AJ70" s="80">
        <f t="shared" si="93"/>
        <v>39.210019920537697</v>
      </c>
      <c r="AK70" s="9">
        <f t="shared" si="94"/>
        <v>1178.2297305962206</v>
      </c>
      <c r="AL70" s="21">
        <f t="shared" si="95"/>
        <v>1178.2297305962206</v>
      </c>
      <c r="AM70" s="55">
        <f t="shared" si="96"/>
        <v>0</v>
      </c>
      <c r="AN70" s="52">
        <f t="shared" si="97"/>
        <v>0</v>
      </c>
      <c r="AO70" s="52">
        <f t="shared" si="98"/>
        <v>0</v>
      </c>
      <c r="AP70" s="80">
        <f t="shared" si="99"/>
        <v>39.210019920537697</v>
      </c>
      <c r="AQ70" s="9">
        <f t="shared" si="100"/>
        <v>0</v>
      </c>
      <c r="AR70" s="25">
        <f t="shared" si="101"/>
        <v>0</v>
      </c>
      <c r="AT70" s="16">
        <f t="shared" si="32"/>
        <v>-1.4551915228366852E-11</v>
      </c>
    </row>
    <row r="71" spans="2:46" ht="33.75" x14ac:dyDescent="0.25">
      <c r="B71" s="42" t="s">
        <v>17</v>
      </c>
      <c r="C71" s="104">
        <v>16966</v>
      </c>
      <c r="D71" s="43" t="s">
        <v>135</v>
      </c>
      <c r="E71" s="42" t="s">
        <v>12</v>
      </c>
      <c r="F71" s="44">
        <v>84</v>
      </c>
      <c r="G71" s="44">
        <v>84</v>
      </c>
      <c r="H71" s="45">
        <v>7894.68</v>
      </c>
      <c r="I71" s="45">
        <v>55262.62</v>
      </c>
      <c r="J71" s="45">
        <v>49999.64</v>
      </c>
      <c r="K71" s="17">
        <f t="shared" si="70"/>
        <v>84</v>
      </c>
      <c r="L71" s="18">
        <f t="shared" si="71"/>
        <v>55262.62</v>
      </c>
      <c r="M71" s="9">
        <f t="shared" si="72"/>
        <v>657.89</v>
      </c>
      <c r="N71" s="21">
        <f t="shared" si="73"/>
        <v>7894.68</v>
      </c>
      <c r="O71" s="55">
        <f>H71</f>
        <v>7894.68</v>
      </c>
      <c r="P71" s="52">
        <v>5262.98</v>
      </c>
      <c r="Q71" s="52">
        <f t="shared" si="75"/>
        <v>7894.68</v>
      </c>
      <c r="R71" s="80">
        <f>0.392100199205377*100</f>
        <v>39.210019920537697</v>
      </c>
      <c r="S71" s="21">
        <f t="shared" si="77"/>
        <v>3095.505600662706</v>
      </c>
      <c r="T71" s="21">
        <f t="shared" si="78"/>
        <v>3095.505600662706</v>
      </c>
      <c r="U71" s="36">
        <f t="shared" si="79"/>
        <v>5262.98</v>
      </c>
      <c r="V71" s="52">
        <f t="shared" si="80"/>
        <v>0</v>
      </c>
      <c r="W71" s="52">
        <f t="shared" si="81"/>
        <v>5262.98</v>
      </c>
      <c r="X71" s="80">
        <f>0.392100199205377*100</f>
        <v>39.210019920537697</v>
      </c>
      <c r="Y71" s="21">
        <f t="shared" si="102"/>
        <v>2063.6155064139148</v>
      </c>
      <c r="Z71" s="21">
        <f t="shared" si="83"/>
        <v>2063.6155064139148</v>
      </c>
      <c r="AA71" s="55">
        <f t="shared" si="84"/>
        <v>0</v>
      </c>
      <c r="AB71" s="52">
        <f t="shared" si="85"/>
        <v>0</v>
      </c>
      <c r="AC71" s="52">
        <f t="shared" si="86"/>
        <v>0</v>
      </c>
      <c r="AD71" s="80">
        <f>0.392100199205377*100</f>
        <v>39.210019920537697</v>
      </c>
      <c r="AE71" s="9">
        <f t="shared" ref="AE71" si="103">AA71*AD71/100</f>
        <v>0</v>
      </c>
      <c r="AF71" s="21">
        <f t="shared" si="89"/>
        <v>0</v>
      </c>
      <c r="AG71" s="55">
        <f t="shared" si="90"/>
        <v>0</v>
      </c>
      <c r="AH71" s="52">
        <f t="shared" si="91"/>
        <v>0</v>
      </c>
      <c r="AI71" s="52">
        <f t="shared" si="92"/>
        <v>0</v>
      </c>
      <c r="AJ71" s="80">
        <f>0.392100199205377*100</f>
        <v>39.210019920537697</v>
      </c>
      <c r="AK71" s="9">
        <f t="shared" si="94"/>
        <v>0</v>
      </c>
      <c r="AL71" s="21">
        <f t="shared" si="95"/>
        <v>0</v>
      </c>
      <c r="AM71" s="55">
        <f t="shared" si="96"/>
        <v>0</v>
      </c>
      <c r="AN71" s="52">
        <f t="shared" si="97"/>
        <v>0</v>
      </c>
      <c r="AO71" s="52">
        <f t="shared" si="98"/>
        <v>0</v>
      </c>
      <c r="AP71" s="80">
        <f>0.392100199205377*100</f>
        <v>39.210019920537697</v>
      </c>
      <c r="AQ71" s="9">
        <f t="shared" si="100"/>
        <v>0</v>
      </c>
      <c r="AR71" s="25">
        <f t="shared" si="101"/>
        <v>0</v>
      </c>
      <c r="AT71" s="16">
        <f t="shared" si="32"/>
        <v>3.637978807091713E-12</v>
      </c>
    </row>
    <row r="72" spans="2:46" ht="33.75" x14ac:dyDescent="0.25">
      <c r="B72" s="42" t="s">
        <v>25</v>
      </c>
      <c r="C72" s="104">
        <v>18035</v>
      </c>
      <c r="D72" s="43" t="s">
        <v>96</v>
      </c>
      <c r="E72" s="42" t="s">
        <v>14</v>
      </c>
      <c r="F72" s="44">
        <v>120</v>
      </c>
      <c r="G72" s="44">
        <v>120</v>
      </c>
      <c r="H72" s="47">
        <v>1117920.6000000001</v>
      </c>
      <c r="I72" s="45">
        <v>41270653.5</v>
      </c>
      <c r="J72" s="45">
        <v>33445209.34</v>
      </c>
      <c r="K72" s="17">
        <f t="shared" si="70"/>
        <v>120</v>
      </c>
      <c r="L72" s="18">
        <f t="shared" si="71"/>
        <v>41270653.5</v>
      </c>
      <c r="M72" s="9">
        <f t="shared" si="72"/>
        <v>343922.11</v>
      </c>
      <c r="N72" s="21">
        <f t="shared" ref="N72:N75" si="104">M72*12</f>
        <v>4127065.32</v>
      </c>
      <c r="O72" s="55">
        <f>H72</f>
        <v>1117920.6000000001</v>
      </c>
      <c r="P72" s="52">
        <v>7825444.1600000001</v>
      </c>
      <c r="Q72" s="52">
        <f t="shared" si="75"/>
        <v>1117920.6000000001</v>
      </c>
      <c r="R72" s="80">
        <v>100</v>
      </c>
      <c r="S72" s="21">
        <f t="shared" si="77"/>
        <v>1117920.6000000001</v>
      </c>
      <c r="T72" s="21">
        <f t="shared" si="78"/>
        <v>1117920.6000000001</v>
      </c>
      <c r="U72" s="36">
        <f t="shared" si="79"/>
        <v>4127065.32</v>
      </c>
      <c r="V72" s="52">
        <f t="shared" si="80"/>
        <v>3698378.8400000003</v>
      </c>
      <c r="W72" s="52">
        <f t="shared" si="81"/>
        <v>4127065.32</v>
      </c>
      <c r="X72" s="80">
        <v>100</v>
      </c>
      <c r="Y72" s="21">
        <f t="shared" si="102"/>
        <v>4127065.32</v>
      </c>
      <c r="Z72" s="21">
        <f t="shared" si="83"/>
        <v>4127065.32</v>
      </c>
      <c r="AA72" s="55">
        <f t="shared" si="84"/>
        <v>3698378.8400000003</v>
      </c>
      <c r="AB72" s="52">
        <f t="shared" si="85"/>
        <v>0</v>
      </c>
      <c r="AC72" s="52">
        <f t="shared" si="86"/>
        <v>3698378.8400000003</v>
      </c>
      <c r="AD72" s="80">
        <v>100</v>
      </c>
      <c r="AE72" s="9">
        <f>AA72*AD72/100</f>
        <v>3698378.8400000008</v>
      </c>
      <c r="AF72" s="21">
        <f t="shared" si="89"/>
        <v>3698378.8400000008</v>
      </c>
      <c r="AG72" s="55">
        <f t="shared" si="90"/>
        <v>0</v>
      </c>
      <c r="AH72" s="52">
        <f t="shared" si="91"/>
        <v>0</v>
      </c>
      <c r="AI72" s="52">
        <f t="shared" si="92"/>
        <v>0</v>
      </c>
      <c r="AJ72" s="80">
        <v>100</v>
      </c>
      <c r="AK72" s="9">
        <f>AG72*AJ72/100</f>
        <v>0</v>
      </c>
      <c r="AL72" s="21">
        <f t="shared" si="95"/>
        <v>0</v>
      </c>
      <c r="AM72" s="55">
        <f t="shared" si="96"/>
        <v>0</v>
      </c>
      <c r="AN72" s="52">
        <f t="shared" si="97"/>
        <v>0</v>
      </c>
      <c r="AO72" s="52">
        <f t="shared" si="98"/>
        <v>0</v>
      </c>
      <c r="AP72" s="80">
        <v>100</v>
      </c>
      <c r="AQ72" s="9">
        <f>AM72*AP72/100</f>
        <v>0</v>
      </c>
      <c r="AR72" s="25">
        <f t="shared" si="101"/>
        <v>0</v>
      </c>
      <c r="AT72" s="16">
        <f t="shared" si="32"/>
        <v>0</v>
      </c>
    </row>
    <row r="73" spans="2:46" ht="45" x14ac:dyDescent="0.25">
      <c r="B73" s="42" t="s">
        <v>46</v>
      </c>
      <c r="C73" s="104">
        <v>18036</v>
      </c>
      <c r="D73" s="43" t="s">
        <v>130</v>
      </c>
      <c r="E73" s="42" t="s">
        <v>14</v>
      </c>
      <c r="F73" s="44">
        <v>120</v>
      </c>
      <c r="G73" s="44">
        <v>120</v>
      </c>
      <c r="H73" s="47">
        <v>639410.52</v>
      </c>
      <c r="I73" s="45">
        <v>6394104.6200000001</v>
      </c>
      <c r="J73" s="45">
        <v>1225536.83</v>
      </c>
      <c r="K73" s="17">
        <f t="shared" si="70"/>
        <v>120</v>
      </c>
      <c r="L73" s="18">
        <f t="shared" si="71"/>
        <v>6394104.6200000001</v>
      </c>
      <c r="M73" s="9">
        <f t="shared" si="72"/>
        <v>53284.21</v>
      </c>
      <c r="N73" s="21">
        <f t="shared" si="104"/>
        <v>639410.52</v>
      </c>
      <c r="O73" s="55">
        <f>H73</f>
        <v>639410.52</v>
      </c>
      <c r="P73" s="52">
        <v>5168567.79</v>
      </c>
      <c r="Q73" s="52">
        <f t="shared" si="75"/>
        <v>639410.52</v>
      </c>
      <c r="R73" s="80">
        <v>100</v>
      </c>
      <c r="S73" s="21">
        <f t="shared" si="77"/>
        <v>639410.52</v>
      </c>
      <c r="T73" s="21">
        <f t="shared" si="78"/>
        <v>639410.52</v>
      </c>
      <c r="U73" s="36">
        <f t="shared" si="79"/>
        <v>639410.52</v>
      </c>
      <c r="V73" s="52">
        <f t="shared" si="80"/>
        <v>4529157.2699999996</v>
      </c>
      <c r="W73" s="52">
        <f t="shared" si="81"/>
        <v>639410.52</v>
      </c>
      <c r="X73" s="80">
        <v>100</v>
      </c>
      <c r="Y73" s="21">
        <f t="shared" si="102"/>
        <v>639410.52</v>
      </c>
      <c r="Z73" s="21">
        <f t="shared" si="83"/>
        <v>639410.52</v>
      </c>
      <c r="AA73" s="55">
        <f t="shared" si="84"/>
        <v>639410.52</v>
      </c>
      <c r="AB73" s="52">
        <f t="shared" si="85"/>
        <v>3889746.7499999995</v>
      </c>
      <c r="AC73" s="52">
        <f t="shared" si="86"/>
        <v>639410.52</v>
      </c>
      <c r="AD73" s="80">
        <v>100</v>
      </c>
      <c r="AE73" s="9">
        <f t="shared" ref="AE73" si="105">AA73*AD73/100</f>
        <v>639410.52</v>
      </c>
      <c r="AF73" s="21">
        <f t="shared" si="89"/>
        <v>639410.52</v>
      </c>
      <c r="AG73" s="55">
        <f t="shared" si="90"/>
        <v>639410.52</v>
      </c>
      <c r="AH73" s="52">
        <f t="shared" si="91"/>
        <v>3250336.2299999995</v>
      </c>
      <c r="AI73" s="52">
        <f t="shared" si="92"/>
        <v>639410.52</v>
      </c>
      <c r="AJ73" s="80">
        <v>100</v>
      </c>
      <c r="AK73" s="9">
        <f t="shared" ref="AK73" si="106">AG73*AJ73/100</f>
        <v>639410.52</v>
      </c>
      <c r="AL73" s="21">
        <f t="shared" si="95"/>
        <v>639410.52</v>
      </c>
      <c r="AM73" s="55">
        <f t="shared" si="96"/>
        <v>639410.52</v>
      </c>
      <c r="AN73" s="52">
        <f t="shared" si="97"/>
        <v>2610925.7099999995</v>
      </c>
      <c r="AO73" s="52">
        <f t="shared" si="98"/>
        <v>639410.52</v>
      </c>
      <c r="AP73" s="80">
        <v>100</v>
      </c>
      <c r="AQ73" s="9">
        <f t="shared" ref="AQ73" si="107">AM73*AP73/100</f>
        <v>639410.52</v>
      </c>
      <c r="AR73" s="25">
        <f t="shared" si="101"/>
        <v>639410.52</v>
      </c>
      <c r="AT73" s="16">
        <f t="shared" ref="AT73:AT97" si="108">L73-J73-U73-AA73-AG73-AM73</f>
        <v>2610925.7099999995</v>
      </c>
    </row>
    <row r="74" spans="2:46" ht="45" x14ac:dyDescent="0.25">
      <c r="B74" s="42" t="s">
        <v>26</v>
      </c>
      <c r="C74" s="104">
        <v>18192</v>
      </c>
      <c r="D74" s="43" t="s">
        <v>110</v>
      </c>
      <c r="E74" s="42" t="s">
        <v>14</v>
      </c>
      <c r="F74" s="44">
        <v>120</v>
      </c>
      <c r="G74" s="44">
        <v>120</v>
      </c>
      <c r="H74" s="47">
        <v>798204.36</v>
      </c>
      <c r="I74" s="45">
        <v>7982043.2199999997</v>
      </c>
      <c r="J74" s="45">
        <v>798204.36</v>
      </c>
      <c r="K74" s="17">
        <f t="shared" si="70"/>
        <v>120</v>
      </c>
      <c r="L74" s="18">
        <f t="shared" si="71"/>
        <v>7982043.2199999997</v>
      </c>
      <c r="M74" s="9">
        <f t="shared" si="72"/>
        <v>66517.03</v>
      </c>
      <c r="N74" s="21">
        <f t="shared" si="104"/>
        <v>798204.36</v>
      </c>
      <c r="O74" s="55">
        <f>H74</f>
        <v>798204.36</v>
      </c>
      <c r="P74" s="52">
        <v>7183838.8600000003</v>
      </c>
      <c r="Q74" s="52">
        <f t="shared" si="75"/>
        <v>798204.36</v>
      </c>
      <c r="R74" s="80">
        <v>100</v>
      </c>
      <c r="S74" s="21">
        <f t="shared" si="77"/>
        <v>798204.36</v>
      </c>
      <c r="T74" s="21">
        <f t="shared" si="78"/>
        <v>798204.36</v>
      </c>
      <c r="U74" s="36">
        <f t="shared" si="79"/>
        <v>798204.36</v>
      </c>
      <c r="V74" s="52">
        <f t="shared" si="80"/>
        <v>6385634.5</v>
      </c>
      <c r="W74" s="52">
        <f t="shared" si="81"/>
        <v>798204.36</v>
      </c>
      <c r="X74" s="80">
        <v>100</v>
      </c>
      <c r="Y74" s="21">
        <f t="shared" si="102"/>
        <v>798204.36</v>
      </c>
      <c r="Z74" s="21">
        <f t="shared" si="83"/>
        <v>798204.36</v>
      </c>
      <c r="AA74" s="55">
        <f t="shared" si="84"/>
        <v>798204.36</v>
      </c>
      <c r="AB74" s="52">
        <f t="shared" si="85"/>
        <v>5587430.1399999997</v>
      </c>
      <c r="AC74" s="52">
        <f t="shared" si="86"/>
        <v>798204.36</v>
      </c>
      <c r="AD74" s="80">
        <v>100</v>
      </c>
      <c r="AE74" s="9">
        <f>AA74*AD74/100</f>
        <v>798204.36</v>
      </c>
      <c r="AF74" s="21">
        <f t="shared" si="89"/>
        <v>798204.36</v>
      </c>
      <c r="AG74" s="55">
        <f t="shared" si="90"/>
        <v>798204.36</v>
      </c>
      <c r="AH74" s="52">
        <f t="shared" si="91"/>
        <v>4789225.7799999993</v>
      </c>
      <c r="AI74" s="52">
        <f t="shared" si="92"/>
        <v>798204.36</v>
      </c>
      <c r="AJ74" s="80">
        <v>100</v>
      </c>
      <c r="AK74" s="9">
        <f>AG74*AJ74/100</f>
        <v>798204.36</v>
      </c>
      <c r="AL74" s="21">
        <f t="shared" si="95"/>
        <v>798204.36</v>
      </c>
      <c r="AM74" s="55">
        <f t="shared" si="96"/>
        <v>798204.36</v>
      </c>
      <c r="AN74" s="52">
        <f t="shared" si="97"/>
        <v>3991021.4199999995</v>
      </c>
      <c r="AO74" s="52">
        <f t="shared" si="98"/>
        <v>798204.36</v>
      </c>
      <c r="AP74" s="80">
        <v>100</v>
      </c>
      <c r="AQ74" s="9">
        <f>AM74*AP74/100</f>
        <v>798204.36</v>
      </c>
      <c r="AR74" s="25">
        <f t="shared" si="101"/>
        <v>798204.36</v>
      </c>
      <c r="AT74" s="16">
        <f t="shared" si="108"/>
        <v>3991021.4199999985</v>
      </c>
    </row>
    <row r="75" spans="2:46" ht="45" x14ac:dyDescent="0.25">
      <c r="B75" s="42" t="s">
        <v>129</v>
      </c>
      <c r="C75" s="104">
        <v>18410</v>
      </c>
      <c r="D75" s="43" t="s">
        <v>131</v>
      </c>
      <c r="E75" s="42" t="s">
        <v>14</v>
      </c>
      <c r="F75" s="44">
        <v>120</v>
      </c>
      <c r="G75" s="44">
        <v>120</v>
      </c>
      <c r="H75" s="48"/>
      <c r="I75" s="45">
        <v>6255888.0099999998</v>
      </c>
      <c r="J75" s="43">
        <v>0</v>
      </c>
      <c r="K75" s="17">
        <f t="shared" si="70"/>
        <v>120</v>
      </c>
      <c r="L75" s="18">
        <f t="shared" si="71"/>
        <v>6255888.0099999998</v>
      </c>
      <c r="M75" s="9">
        <f t="shared" si="72"/>
        <v>52132.4</v>
      </c>
      <c r="N75" s="21">
        <f t="shared" si="104"/>
        <v>625588.80000000005</v>
      </c>
      <c r="O75" s="55">
        <v>0</v>
      </c>
      <c r="P75" s="52">
        <v>6255888.0099999998</v>
      </c>
      <c r="Q75" s="52">
        <f t="shared" si="75"/>
        <v>0</v>
      </c>
      <c r="R75" s="80">
        <v>100</v>
      </c>
      <c r="S75" s="21">
        <f t="shared" si="77"/>
        <v>0</v>
      </c>
      <c r="T75" s="21">
        <f t="shared" si="78"/>
        <v>0</v>
      </c>
      <c r="U75" s="36">
        <f t="shared" si="79"/>
        <v>625588.80000000005</v>
      </c>
      <c r="V75" s="52">
        <f t="shared" si="80"/>
        <v>5630299.21</v>
      </c>
      <c r="W75" s="52">
        <f t="shared" si="81"/>
        <v>625588.80000000005</v>
      </c>
      <c r="X75" s="80">
        <v>100</v>
      </c>
      <c r="Y75" s="21">
        <f t="shared" si="102"/>
        <v>625588.80000000005</v>
      </c>
      <c r="Z75" s="21">
        <f t="shared" si="83"/>
        <v>625588.80000000005</v>
      </c>
      <c r="AA75" s="55">
        <f t="shared" si="84"/>
        <v>625588.80000000005</v>
      </c>
      <c r="AB75" s="52">
        <f t="shared" si="85"/>
        <v>5004710.41</v>
      </c>
      <c r="AC75" s="52">
        <f t="shared" si="86"/>
        <v>625588.80000000005</v>
      </c>
      <c r="AD75" s="80">
        <v>100</v>
      </c>
      <c r="AE75" s="9">
        <f>AA75*AD75/100</f>
        <v>625588.80000000005</v>
      </c>
      <c r="AF75" s="21">
        <f t="shared" si="89"/>
        <v>625588.80000000005</v>
      </c>
      <c r="AG75" s="55">
        <f t="shared" si="90"/>
        <v>625588.80000000005</v>
      </c>
      <c r="AH75" s="52">
        <f t="shared" si="91"/>
        <v>4379121.6100000003</v>
      </c>
      <c r="AI75" s="52">
        <f t="shared" si="92"/>
        <v>625588.80000000005</v>
      </c>
      <c r="AJ75" s="80">
        <v>100</v>
      </c>
      <c r="AK75" s="9">
        <f>AG75*AJ75/100</f>
        <v>625588.80000000005</v>
      </c>
      <c r="AL75" s="21">
        <f t="shared" si="95"/>
        <v>625588.80000000005</v>
      </c>
      <c r="AM75" s="55">
        <f t="shared" si="96"/>
        <v>625588.80000000005</v>
      </c>
      <c r="AN75" s="52">
        <f t="shared" si="97"/>
        <v>3753532.8100000005</v>
      </c>
      <c r="AO75" s="52">
        <f t="shared" si="98"/>
        <v>625588.80000000005</v>
      </c>
      <c r="AP75" s="80">
        <v>100</v>
      </c>
      <c r="AQ75" s="9">
        <f>AM75*AP75/100</f>
        <v>625588.80000000005</v>
      </c>
      <c r="AR75" s="25">
        <f t="shared" si="101"/>
        <v>625588.80000000005</v>
      </c>
      <c r="AT75" s="16">
        <f t="shared" si="108"/>
        <v>3753532.8100000005</v>
      </c>
    </row>
    <row r="76" spans="2:46" ht="45" x14ac:dyDescent="0.25">
      <c r="B76" s="42" t="s">
        <v>156</v>
      </c>
      <c r="C76" s="46"/>
      <c r="D76" s="50">
        <v>46022</v>
      </c>
      <c r="E76" s="42" t="s">
        <v>14</v>
      </c>
      <c r="F76" s="44">
        <v>120</v>
      </c>
      <c r="G76" s="44">
        <v>120</v>
      </c>
      <c r="H76" s="48"/>
      <c r="I76" s="45"/>
      <c r="J76" s="43"/>
      <c r="K76" s="17">
        <f t="shared" si="70"/>
        <v>120</v>
      </c>
      <c r="L76" s="18">
        <v>7017982.1299999999</v>
      </c>
      <c r="M76" s="9">
        <f t="shared" si="72"/>
        <v>58483.18</v>
      </c>
      <c r="N76" s="21">
        <f t="shared" ref="N76" si="109">M76*12</f>
        <v>701798.16</v>
      </c>
      <c r="O76" s="55">
        <v>0</v>
      </c>
      <c r="P76" s="52">
        <v>0</v>
      </c>
      <c r="Q76" s="52">
        <f t="shared" si="75"/>
        <v>0</v>
      </c>
      <c r="R76" s="80">
        <v>100</v>
      </c>
      <c r="S76" s="21">
        <f t="shared" si="77"/>
        <v>0</v>
      </c>
      <c r="T76" s="21">
        <f t="shared" si="78"/>
        <v>0</v>
      </c>
      <c r="U76" s="36">
        <f t="shared" si="79"/>
        <v>0</v>
      </c>
      <c r="V76" s="52">
        <f>L76</f>
        <v>7017982.1299999999</v>
      </c>
      <c r="W76" s="52">
        <f t="shared" si="81"/>
        <v>0</v>
      </c>
      <c r="X76" s="80">
        <v>100</v>
      </c>
      <c r="Y76" s="21"/>
      <c r="Z76" s="21">
        <f t="shared" si="83"/>
        <v>0</v>
      </c>
      <c r="AA76" s="55">
        <f t="shared" si="84"/>
        <v>701798.16</v>
      </c>
      <c r="AB76" s="52">
        <f>V76-AA76</f>
        <v>6316183.9699999997</v>
      </c>
      <c r="AC76" s="52">
        <f t="shared" si="86"/>
        <v>701798.16</v>
      </c>
      <c r="AD76" s="80">
        <v>100</v>
      </c>
      <c r="AE76" s="9">
        <f>AA76*AD76/100</f>
        <v>701798.16</v>
      </c>
      <c r="AF76" s="21">
        <f t="shared" si="89"/>
        <v>701798.16</v>
      </c>
      <c r="AG76" s="55">
        <f t="shared" si="90"/>
        <v>701798.16</v>
      </c>
      <c r="AH76" s="52">
        <f>V76</f>
        <v>7017982.1299999999</v>
      </c>
      <c r="AI76" s="52">
        <f t="shared" si="92"/>
        <v>701798.16</v>
      </c>
      <c r="AJ76" s="80">
        <v>100</v>
      </c>
      <c r="AK76" s="9">
        <f>AG76*AJ76/100</f>
        <v>701798.16</v>
      </c>
      <c r="AL76" s="21">
        <f t="shared" si="95"/>
        <v>701798.16</v>
      </c>
      <c r="AM76" s="55">
        <f t="shared" si="96"/>
        <v>701798.16</v>
      </c>
      <c r="AN76" s="52">
        <f>AB76</f>
        <v>6316183.9699999997</v>
      </c>
      <c r="AO76" s="52">
        <f t="shared" si="98"/>
        <v>701798.16</v>
      </c>
      <c r="AP76" s="80">
        <v>100</v>
      </c>
      <c r="AQ76" s="9">
        <f>AM76*AP76/100</f>
        <v>701798.16</v>
      </c>
      <c r="AR76" s="25">
        <f t="shared" si="101"/>
        <v>701798.16</v>
      </c>
      <c r="AT76" s="16">
        <f t="shared" si="108"/>
        <v>4912587.6499999994</v>
      </c>
    </row>
    <row r="77" spans="2:46" x14ac:dyDescent="0.25">
      <c r="B77" s="99" t="s">
        <v>15</v>
      </c>
      <c r="C77" s="99"/>
      <c r="D77" s="99"/>
      <c r="E77" s="99"/>
      <c r="F77" s="99"/>
      <c r="G77" s="99"/>
      <c r="H77" s="13">
        <f>SUM(H63:H76)</f>
        <v>2821211.04</v>
      </c>
      <c r="I77" s="13">
        <f t="shared" ref="I77:L77" si="110">SUM(I63:I76)</f>
        <v>63752395.309999995</v>
      </c>
      <c r="J77" s="13">
        <f t="shared" si="110"/>
        <v>36718649.419999994</v>
      </c>
      <c r="K77" s="13"/>
      <c r="L77" s="13">
        <f t="shared" si="110"/>
        <v>70770377.439999998</v>
      </c>
      <c r="M77" s="12"/>
      <c r="N77" s="33">
        <f t="shared" ref="N77:O77" si="111">SUM(N63:N76)</f>
        <v>7183357.5600000005</v>
      </c>
      <c r="O77" s="39">
        <f t="shared" si="111"/>
        <v>2821211.04</v>
      </c>
      <c r="P77" s="13">
        <f>SUM(P63:P76)</f>
        <v>27033745.890000001</v>
      </c>
      <c r="Q77" s="13">
        <f>SUM(Q63:Q76)</f>
        <v>2821211.04</v>
      </c>
      <c r="R77" s="19"/>
      <c r="S77" s="63">
        <f t="shared" ref="S77:U77" si="112">SUM(S63:S76)</f>
        <v>2659706.9200000004</v>
      </c>
      <c r="T77" s="63">
        <f t="shared" si="112"/>
        <v>2659706.9200000004</v>
      </c>
      <c r="U77" s="39">
        <f t="shared" si="112"/>
        <v>6453312.7400000002</v>
      </c>
      <c r="V77" s="13">
        <f>SUM(V63:V76)</f>
        <v>27598415.279999997</v>
      </c>
      <c r="W77" s="13">
        <f>SUM(W63:W76)</f>
        <v>6453312.7400000002</v>
      </c>
      <c r="X77" s="19"/>
      <c r="Y77" s="63">
        <f t="shared" ref="Y77:AA77" si="113">SUM(Y63:Y76)</f>
        <v>6293408.502853727</v>
      </c>
      <c r="Z77" s="63">
        <f t="shared" si="113"/>
        <v>6293408.502853727</v>
      </c>
      <c r="AA77" s="39">
        <f t="shared" si="113"/>
        <v>6698451.9600000009</v>
      </c>
      <c r="AB77" s="13">
        <f>SUM(AB63:AB76)</f>
        <v>20899963.32</v>
      </c>
      <c r="AC77" s="13">
        <f>SUM(AC63:AC76)</f>
        <v>6698451.9600000009</v>
      </c>
      <c r="AD77" s="19"/>
      <c r="AE77" s="54">
        <f t="shared" ref="AE77:AG77" si="114">SUM(AE63:AE76)</f>
        <v>6555552.1757154642</v>
      </c>
      <c r="AF77" s="63">
        <f t="shared" si="114"/>
        <v>6555552.1757154642</v>
      </c>
      <c r="AG77" s="39">
        <f t="shared" si="114"/>
        <v>2823460.24</v>
      </c>
      <c r="AH77" s="13">
        <f>SUM(AH63:AH76)</f>
        <v>19480099.399999999</v>
      </c>
      <c r="AI77" s="13">
        <f>SUM(AI63:AI76)</f>
        <v>2823460.24</v>
      </c>
      <c r="AJ77" s="19"/>
      <c r="AK77" s="54">
        <f t="shared" ref="AK77:AM77" si="115">SUM(AK63:AK76)</f>
        <v>2787923.3902852274</v>
      </c>
      <c r="AL77" s="63">
        <f t="shared" si="115"/>
        <v>2787923.3902852274</v>
      </c>
      <c r="AM77" s="39">
        <f t="shared" si="115"/>
        <v>2808435.49</v>
      </c>
      <c r="AN77" s="13">
        <f>SUM(AN63:AN76)</f>
        <v>16671663.91</v>
      </c>
      <c r="AO77" s="13">
        <f>SUM(AO63:AO76)</f>
        <v>2808435.49</v>
      </c>
      <c r="AP77" s="19"/>
      <c r="AQ77" s="54">
        <f t="shared" ref="AQ77:AR77" si="116">SUM(AQ63:AQ76)</f>
        <v>2782032.1828172165</v>
      </c>
      <c r="AR77" s="29">
        <f t="shared" si="116"/>
        <v>2782032.1828172165</v>
      </c>
      <c r="AT77" s="16">
        <f t="shared" si="108"/>
        <v>15268067.589999998</v>
      </c>
    </row>
    <row r="78" spans="2:46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40"/>
      <c r="O78" s="41"/>
      <c r="P78" s="10"/>
      <c r="Q78" s="10"/>
      <c r="R78" s="10"/>
      <c r="S78" s="40"/>
      <c r="T78" s="40">
        <f>S77-T77</f>
        <v>0</v>
      </c>
      <c r="U78" s="41"/>
      <c r="V78" s="10"/>
      <c r="W78" s="10"/>
      <c r="X78" s="10"/>
      <c r="Y78" s="40"/>
      <c r="Z78" s="40">
        <f>Y77-Z77</f>
        <v>0</v>
      </c>
      <c r="AA78" s="36"/>
      <c r="AB78" s="10"/>
      <c r="AC78" s="10"/>
      <c r="AD78" s="10"/>
      <c r="AE78" s="9"/>
      <c r="AF78" s="40"/>
      <c r="AG78" s="36"/>
      <c r="AH78" s="10"/>
      <c r="AI78" s="10"/>
      <c r="AJ78" s="10"/>
      <c r="AK78" s="9"/>
      <c r="AL78" s="40"/>
      <c r="AM78" s="36"/>
      <c r="AN78" s="10"/>
      <c r="AO78" s="10"/>
      <c r="AP78" s="10"/>
      <c r="AQ78" s="9"/>
      <c r="AR78" s="56"/>
      <c r="AT78" s="16">
        <f t="shared" si="108"/>
        <v>0</v>
      </c>
    </row>
    <row r="79" spans="2:46" x14ac:dyDescent="0.25">
      <c r="B79" s="10"/>
      <c r="C79" s="10"/>
      <c r="D79" s="10"/>
      <c r="E79" s="10"/>
      <c r="F79" s="10"/>
      <c r="G79" s="10"/>
      <c r="H79" s="14"/>
      <c r="I79" s="10"/>
      <c r="J79" s="10"/>
      <c r="K79" s="10"/>
      <c r="L79" s="10"/>
      <c r="M79" s="10"/>
      <c r="N79" s="40"/>
      <c r="O79" s="41"/>
      <c r="P79" s="10"/>
      <c r="Q79" s="10"/>
      <c r="R79" s="10"/>
      <c r="S79" s="40"/>
      <c r="T79" s="40"/>
      <c r="U79" s="41"/>
      <c r="V79" s="10"/>
      <c r="W79" s="10"/>
      <c r="X79" s="10"/>
      <c r="Y79" s="40"/>
      <c r="Z79" s="40"/>
      <c r="AA79" s="36"/>
      <c r="AB79" s="10"/>
      <c r="AC79" s="10"/>
      <c r="AD79" s="10"/>
      <c r="AE79" s="9"/>
      <c r="AF79" s="40"/>
      <c r="AG79" s="36"/>
      <c r="AH79" s="10"/>
      <c r="AI79" s="10"/>
      <c r="AJ79" s="10"/>
      <c r="AK79" s="9"/>
      <c r="AL79" s="40"/>
      <c r="AM79" s="36"/>
      <c r="AN79" s="10"/>
      <c r="AO79" s="10"/>
      <c r="AP79" s="10"/>
      <c r="AQ79" s="9"/>
      <c r="AR79" s="56"/>
      <c r="AT79" s="16">
        <f t="shared" si="108"/>
        <v>0</v>
      </c>
    </row>
    <row r="80" spans="2:46" x14ac:dyDescent="0.25">
      <c r="B80" s="4" t="s">
        <v>28</v>
      </c>
      <c r="C80" s="4"/>
      <c r="D80" s="4"/>
      <c r="E80" s="4"/>
      <c r="F80" s="4"/>
      <c r="G80" s="4"/>
      <c r="H80" s="5"/>
      <c r="I80" s="5"/>
      <c r="J80" s="5"/>
      <c r="K80" s="4"/>
      <c r="L80" s="6"/>
      <c r="M80" s="6"/>
      <c r="N80" s="20"/>
      <c r="O80" s="23"/>
      <c r="P80" s="5"/>
      <c r="Q80" s="5"/>
      <c r="R80" s="7">
        <v>0.32</v>
      </c>
      <c r="S80" s="20"/>
      <c r="T80" s="20"/>
      <c r="U80" s="23"/>
      <c r="V80" s="5"/>
      <c r="W80" s="5"/>
      <c r="X80" s="7">
        <v>0.32</v>
      </c>
      <c r="Y80" s="20"/>
      <c r="Z80" s="20"/>
      <c r="AA80" s="23"/>
      <c r="AB80" s="5"/>
      <c r="AC80" s="5"/>
      <c r="AD80" s="7">
        <v>0.32</v>
      </c>
      <c r="AE80" s="6"/>
      <c r="AF80" s="20"/>
      <c r="AG80" s="23"/>
      <c r="AH80" s="5"/>
      <c r="AI80" s="5"/>
      <c r="AJ80" s="7">
        <v>0.32</v>
      </c>
      <c r="AK80" s="6"/>
      <c r="AL80" s="20"/>
      <c r="AM80" s="23"/>
      <c r="AN80" s="5"/>
      <c r="AO80" s="5"/>
      <c r="AP80" s="7">
        <v>0.32</v>
      </c>
      <c r="AQ80" s="6"/>
      <c r="AR80" s="24"/>
      <c r="AT80" s="16">
        <f t="shared" si="108"/>
        <v>0</v>
      </c>
    </row>
    <row r="81" spans="2:46" ht="33.75" x14ac:dyDescent="0.25">
      <c r="B81" s="103" t="s">
        <v>40</v>
      </c>
      <c r="C81" s="104">
        <v>17069</v>
      </c>
      <c r="D81" s="105" t="s">
        <v>136</v>
      </c>
      <c r="E81" s="42" t="s">
        <v>11</v>
      </c>
      <c r="F81" s="44">
        <v>180</v>
      </c>
      <c r="G81" s="44">
        <v>180</v>
      </c>
      <c r="H81" s="45">
        <v>15779.04</v>
      </c>
      <c r="I81" s="45">
        <v>236685</v>
      </c>
      <c r="J81" s="45">
        <v>97304.08</v>
      </c>
      <c r="K81" s="17">
        <f t="shared" ref="K81:K97" si="117">G81</f>
        <v>180</v>
      </c>
      <c r="L81" s="18">
        <f t="shared" ref="L81:L97" si="118">I81</f>
        <v>236685</v>
      </c>
      <c r="M81" s="9">
        <f t="shared" ref="M81:M97" si="119">ROUND(L81/K81,2)</f>
        <v>1314.92</v>
      </c>
      <c r="N81" s="21">
        <f>M81*12</f>
        <v>15779.04</v>
      </c>
      <c r="O81" s="55">
        <f t="shared" ref="O81:O97" si="120">H81</f>
        <v>15779.04</v>
      </c>
      <c r="P81" s="52">
        <v>139380.92000000001</v>
      </c>
      <c r="Q81" s="52">
        <f t="shared" ref="Q81:Q97" si="121">MIN(O81,$N81)</f>
        <v>15779.04</v>
      </c>
      <c r="R81" s="80">
        <f t="shared" ref="R81:R96" si="122">0.321700012930751*100</f>
        <v>32.170001293075103</v>
      </c>
      <c r="S81" s="21">
        <f t="shared" ref="S81:S97" si="123">O81*R81/100</f>
        <v>5076.1173720348379</v>
      </c>
      <c r="T81" s="21">
        <f t="shared" ref="T81:T97" si="124">Q81*R81/100</f>
        <v>5076.1173720348379</v>
      </c>
      <c r="U81" s="36">
        <f>MIN(ROUND(L81/F81,2)*12,P81)</f>
        <v>15779.04</v>
      </c>
      <c r="V81" s="52">
        <f t="shared" ref="V81:V97" si="125">MAX(0,P81-U81)</f>
        <v>123601.88</v>
      </c>
      <c r="W81" s="52">
        <f t="shared" ref="W81:W97" si="126">MIN(U81,$N81)</f>
        <v>15779.04</v>
      </c>
      <c r="X81" s="80">
        <f t="shared" ref="X81:X96" si="127">0.321700012930751*100</f>
        <v>32.170001293075103</v>
      </c>
      <c r="Y81" s="21">
        <f t="shared" ref="Y81:Y97" si="128">U81*X81/100</f>
        <v>5076.1173720348379</v>
      </c>
      <c r="Z81" s="21">
        <f t="shared" ref="Z81:Z97" si="129">W81*X81/100</f>
        <v>5076.1173720348379</v>
      </c>
      <c r="AA81" s="55">
        <f t="shared" ref="AA81:AA97" si="130">MIN(ROUND($L81/$F81,2)*12,V81)</f>
        <v>15779.04</v>
      </c>
      <c r="AB81" s="52">
        <f t="shared" ref="AB81:AB97" si="131">MAX(0,V81-AA81)</f>
        <v>107822.84</v>
      </c>
      <c r="AC81" s="52">
        <f t="shared" ref="AC81:AC97" si="132">MIN(AA81,$N81)</f>
        <v>15779.04</v>
      </c>
      <c r="AD81" s="80">
        <f t="shared" ref="AD81:AD96" si="133">0.321700012930751*100</f>
        <v>32.170001293075103</v>
      </c>
      <c r="AE81" s="9">
        <f t="shared" ref="AE81:AE92" si="134">AA81*AD81/100</f>
        <v>5076.1173720348379</v>
      </c>
      <c r="AF81" s="21">
        <f t="shared" ref="AF81:AF97" si="135">AC81*AD81/100</f>
        <v>5076.1173720348379</v>
      </c>
      <c r="AG81" s="55">
        <f t="shared" ref="AG81:AG97" si="136">MIN(ROUND($L81/$F81,2)*12,AB81)</f>
        <v>15779.04</v>
      </c>
      <c r="AH81" s="52">
        <f t="shared" ref="AH81:AH97" si="137">MAX(0,AB81-AG81)</f>
        <v>92043.799999999988</v>
      </c>
      <c r="AI81" s="52">
        <f t="shared" ref="AI81:AI97" si="138">MIN(AG81,$N81)</f>
        <v>15779.04</v>
      </c>
      <c r="AJ81" s="80">
        <f t="shared" ref="AJ81:AJ96" si="139">0.321700012930751*100</f>
        <v>32.170001293075103</v>
      </c>
      <c r="AK81" s="9">
        <f t="shared" ref="AK81:AK97" si="140">AG81*AJ81/100</f>
        <v>5076.1173720348379</v>
      </c>
      <c r="AL81" s="21">
        <f t="shared" ref="AL81:AL97" si="141">AI81*AJ81/100</f>
        <v>5076.1173720348379</v>
      </c>
      <c r="AM81" s="55">
        <f>MIN(ROUND($L81/$F81,2)*12,AH81)</f>
        <v>15779.04</v>
      </c>
      <c r="AN81" s="52">
        <f t="shared" ref="AN81:AN97" si="142">MAX(0,AH81-AM81)</f>
        <v>76264.75999999998</v>
      </c>
      <c r="AO81" s="52">
        <f t="shared" ref="AO81:AO97" si="143">MIN(AM81,$N81)</f>
        <v>15779.04</v>
      </c>
      <c r="AP81" s="80">
        <f t="shared" ref="AP81:AP96" si="144">0.321700012930751*100</f>
        <v>32.170001293075103</v>
      </c>
      <c r="AQ81" s="9">
        <f t="shared" ref="AQ81:AQ97" si="145">AM81*AP81/100</f>
        <v>5076.1173720348379</v>
      </c>
      <c r="AR81" s="25">
        <f t="shared" ref="AR81:AR97" si="146">AO81*AP81/100</f>
        <v>5076.1173720348379</v>
      </c>
      <c r="AT81" s="16">
        <f t="shared" si="108"/>
        <v>76264.759999999951</v>
      </c>
    </row>
    <row r="82" spans="2:46" ht="33.75" x14ac:dyDescent="0.25">
      <c r="B82" s="103" t="s">
        <v>41</v>
      </c>
      <c r="C82" s="104">
        <v>17076</v>
      </c>
      <c r="D82" s="105" t="s">
        <v>137</v>
      </c>
      <c r="E82" s="42" t="s">
        <v>12</v>
      </c>
      <c r="F82" s="44">
        <v>84</v>
      </c>
      <c r="G82" s="44">
        <v>84</v>
      </c>
      <c r="H82" s="45">
        <v>43259.519999999997</v>
      </c>
      <c r="I82" s="45">
        <v>302817.03000000003</v>
      </c>
      <c r="J82" s="45">
        <v>263162.08</v>
      </c>
      <c r="K82" s="17">
        <f t="shared" si="117"/>
        <v>84</v>
      </c>
      <c r="L82" s="18">
        <f t="shared" si="118"/>
        <v>302817.03000000003</v>
      </c>
      <c r="M82" s="9">
        <f t="shared" si="119"/>
        <v>3604.96</v>
      </c>
      <c r="N82" s="21">
        <f t="shared" ref="N82:N97" si="147">M82*12</f>
        <v>43259.520000000004</v>
      </c>
      <c r="O82" s="55">
        <f t="shared" si="120"/>
        <v>43259.519999999997</v>
      </c>
      <c r="P82" s="52">
        <v>39654.949999999997</v>
      </c>
      <c r="Q82" s="52">
        <f t="shared" si="121"/>
        <v>43259.519999999997</v>
      </c>
      <c r="R82" s="80">
        <f t="shared" si="122"/>
        <v>32.170001293075103</v>
      </c>
      <c r="S82" s="21">
        <f t="shared" si="123"/>
        <v>13916.588143378081</v>
      </c>
      <c r="T82" s="21">
        <f t="shared" si="124"/>
        <v>13916.588143378081</v>
      </c>
      <c r="U82" s="36">
        <f>MIN(ROUND(L82/F82,2)*12,P82)</f>
        <v>39654.949999999997</v>
      </c>
      <c r="V82" s="52">
        <f t="shared" si="125"/>
        <v>0</v>
      </c>
      <c r="W82" s="52">
        <f t="shared" si="126"/>
        <v>39654.949999999997</v>
      </c>
      <c r="X82" s="80">
        <f t="shared" si="127"/>
        <v>32.170001293075103</v>
      </c>
      <c r="Y82" s="21">
        <f t="shared" si="128"/>
        <v>12756.997927768283</v>
      </c>
      <c r="Z82" s="21">
        <f t="shared" si="129"/>
        <v>12756.997927768283</v>
      </c>
      <c r="AA82" s="55">
        <f t="shared" si="130"/>
        <v>0</v>
      </c>
      <c r="AB82" s="52">
        <f t="shared" si="131"/>
        <v>0</v>
      </c>
      <c r="AC82" s="52">
        <f t="shared" si="132"/>
        <v>0</v>
      </c>
      <c r="AD82" s="80">
        <f t="shared" si="133"/>
        <v>32.170001293075103</v>
      </c>
      <c r="AE82" s="9">
        <f t="shared" si="134"/>
        <v>0</v>
      </c>
      <c r="AF82" s="21">
        <f t="shared" si="135"/>
        <v>0</v>
      </c>
      <c r="AG82" s="55">
        <f t="shared" si="136"/>
        <v>0</v>
      </c>
      <c r="AH82" s="52">
        <f t="shared" si="137"/>
        <v>0</v>
      </c>
      <c r="AI82" s="52">
        <f t="shared" si="138"/>
        <v>0</v>
      </c>
      <c r="AJ82" s="80">
        <f t="shared" si="139"/>
        <v>32.170001293075103</v>
      </c>
      <c r="AK82" s="9">
        <f t="shared" si="140"/>
        <v>0</v>
      </c>
      <c r="AL82" s="21">
        <f t="shared" si="141"/>
        <v>0</v>
      </c>
      <c r="AM82" s="55">
        <f>MIN(ROUND($L82/$F82,2)*12,AH82)</f>
        <v>0</v>
      </c>
      <c r="AN82" s="52">
        <f t="shared" si="142"/>
        <v>0</v>
      </c>
      <c r="AO82" s="52">
        <f t="shared" si="143"/>
        <v>0</v>
      </c>
      <c r="AP82" s="80">
        <f t="shared" si="144"/>
        <v>32.170001293075103</v>
      </c>
      <c r="AQ82" s="9">
        <f t="shared" si="145"/>
        <v>0</v>
      </c>
      <c r="AR82" s="25">
        <f t="shared" si="146"/>
        <v>0</v>
      </c>
      <c r="AT82" s="16">
        <f t="shared" si="108"/>
        <v>1.4551915228366852E-11</v>
      </c>
    </row>
    <row r="83" spans="2:46" ht="33.75" x14ac:dyDescent="0.25">
      <c r="B83" s="103" t="s">
        <v>36</v>
      </c>
      <c r="C83" s="104">
        <v>17032</v>
      </c>
      <c r="D83" s="105" t="s">
        <v>138</v>
      </c>
      <c r="E83" s="42" t="s">
        <v>12</v>
      </c>
      <c r="F83" s="44">
        <v>84</v>
      </c>
      <c r="G83" s="44">
        <v>84</v>
      </c>
      <c r="H83" s="45">
        <v>10845.48</v>
      </c>
      <c r="I83" s="45">
        <v>75918.64</v>
      </c>
      <c r="J83" s="45">
        <v>67784.25</v>
      </c>
      <c r="K83" s="17">
        <f t="shared" si="117"/>
        <v>84</v>
      </c>
      <c r="L83" s="18">
        <f t="shared" si="118"/>
        <v>75918.64</v>
      </c>
      <c r="M83" s="9">
        <f t="shared" si="119"/>
        <v>903.79</v>
      </c>
      <c r="N83" s="21">
        <f t="shared" si="147"/>
        <v>10845.48</v>
      </c>
      <c r="O83" s="55">
        <f t="shared" si="120"/>
        <v>10845.48</v>
      </c>
      <c r="P83" s="52">
        <v>8134.39</v>
      </c>
      <c r="Q83" s="52">
        <f t="shared" si="121"/>
        <v>10845.48</v>
      </c>
      <c r="R83" s="80">
        <f t="shared" si="122"/>
        <v>32.170001293075103</v>
      </c>
      <c r="S83" s="21">
        <f t="shared" si="123"/>
        <v>3488.9910562402015</v>
      </c>
      <c r="T83" s="21">
        <f t="shared" si="124"/>
        <v>3488.9910562402015</v>
      </c>
      <c r="U83" s="36">
        <f>MIN(ROUND(L83/F83,2)*12,P83)</f>
        <v>8134.39</v>
      </c>
      <c r="V83" s="52">
        <f t="shared" si="125"/>
        <v>0</v>
      </c>
      <c r="W83" s="52">
        <f t="shared" si="126"/>
        <v>8134.39</v>
      </c>
      <c r="X83" s="80">
        <f t="shared" si="127"/>
        <v>32.170001293075103</v>
      </c>
      <c r="Y83" s="21">
        <f t="shared" si="128"/>
        <v>2616.8333681837721</v>
      </c>
      <c r="Z83" s="21">
        <f t="shared" si="129"/>
        <v>2616.8333681837721</v>
      </c>
      <c r="AA83" s="55">
        <f t="shared" si="130"/>
        <v>0</v>
      </c>
      <c r="AB83" s="52">
        <f t="shared" si="131"/>
        <v>0</v>
      </c>
      <c r="AC83" s="52">
        <f t="shared" si="132"/>
        <v>0</v>
      </c>
      <c r="AD83" s="80">
        <f t="shared" si="133"/>
        <v>32.170001293075103</v>
      </c>
      <c r="AE83" s="9">
        <f t="shared" si="134"/>
        <v>0</v>
      </c>
      <c r="AF83" s="21">
        <f t="shared" si="135"/>
        <v>0</v>
      </c>
      <c r="AG83" s="55">
        <f t="shared" si="136"/>
        <v>0</v>
      </c>
      <c r="AH83" s="52">
        <f t="shared" si="137"/>
        <v>0</v>
      </c>
      <c r="AI83" s="52">
        <f t="shared" si="138"/>
        <v>0</v>
      </c>
      <c r="AJ83" s="80">
        <f t="shared" si="139"/>
        <v>32.170001293075103</v>
      </c>
      <c r="AK83" s="9">
        <f t="shared" si="140"/>
        <v>0</v>
      </c>
      <c r="AL83" s="21">
        <f t="shared" si="141"/>
        <v>0</v>
      </c>
      <c r="AM83" s="55">
        <f>MIN(ROUND($L83/$F83,2)*12,AH83)</f>
        <v>0</v>
      </c>
      <c r="AN83" s="52">
        <f t="shared" si="142"/>
        <v>0</v>
      </c>
      <c r="AO83" s="52">
        <f t="shared" si="143"/>
        <v>0</v>
      </c>
      <c r="AP83" s="80">
        <f t="shared" si="144"/>
        <v>32.170001293075103</v>
      </c>
      <c r="AQ83" s="9">
        <f t="shared" si="145"/>
        <v>0</v>
      </c>
      <c r="AR83" s="25">
        <f t="shared" si="146"/>
        <v>0</v>
      </c>
      <c r="AT83" s="16">
        <f t="shared" si="108"/>
        <v>-9.0949470177292824E-13</v>
      </c>
    </row>
    <row r="84" spans="2:46" ht="33.75" x14ac:dyDescent="0.25">
      <c r="B84" s="103" t="s">
        <v>39</v>
      </c>
      <c r="C84" s="104">
        <v>17033</v>
      </c>
      <c r="D84" s="105" t="s">
        <v>139</v>
      </c>
      <c r="E84" s="42" t="s">
        <v>12</v>
      </c>
      <c r="F84" s="44">
        <v>84</v>
      </c>
      <c r="G84" s="44">
        <v>84</v>
      </c>
      <c r="H84" s="45">
        <v>7128.6</v>
      </c>
      <c r="I84" s="45">
        <v>49900</v>
      </c>
      <c r="J84" s="45">
        <v>43959.7</v>
      </c>
      <c r="K84" s="17">
        <f t="shared" si="117"/>
        <v>84</v>
      </c>
      <c r="L84" s="18">
        <f t="shared" si="118"/>
        <v>49900</v>
      </c>
      <c r="M84" s="9">
        <f t="shared" si="119"/>
        <v>594.04999999999995</v>
      </c>
      <c r="N84" s="21">
        <f t="shared" si="147"/>
        <v>7128.5999999999995</v>
      </c>
      <c r="O84" s="55">
        <f t="shared" si="120"/>
        <v>7128.6</v>
      </c>
      <c r="P84" s="52">
        <v>5940.3</v>
      </c>
      <c r="Q84" s="52">
        <f t="shared" si="121"/>
        <v>7128.5999999999995</v>
      </c>
      <c r="R84" s="80">
        <f t="shared" si="122"/>
        <v>32.170001293075103</v>
      </c>
      <c r="S84" s="21">
        <f t="shared" si="123"/>
        <v>2293.2707121781518</v>
      </c>
      <c r="T84" s="21">
        <f t="shared" si="124"/>
        <v>2293.2707121781514</v>
      </c>
      <c r="U84" s="36">
        <f>MIN(ROUND(L84/F84,2)*12,P84)</f>
        <v>5940.3</v>
      </c>
      <c r="V84" s="52">
        <f t="shared" si="125"/>
        <v>0</v>
      </c>
      <c r="W84" s="52">
        <f t="shared" si="126"/>
        <v>5940.3</v>
      </c>
      <c r="X84" s="80">
        <f t="shared" si="127"/>
        <v>32.170001293075103</v>
      </c>
      <c r="Y84" s="21">
        <f t="shared" si="128"/>
        <v>1910.9945868125403</v>
      </c>
      <c r="Z84" s="21">
        <f t="shared" si="129"/>
        <v>1910.9945868125403</v>
      </c>
      <c r="AA84" s="55">
        <f t="shared" si="130"/>
        <v>0</v>
      </c>
      <c r="AB84" s="52">
        <f t="shared" si="131"/>
        <v>0</v>
      </c>
      <c r="AC84" s="52">
        <f t="shared" si="132"/>
        <v>0</v>
      </c>
      <c r="AD84" s="80">
        <f t="shared" si="133"/>
        <v>32.170001293075103</v>
      </c>
      <c r="AE84" s="9">
        <f t="shared" si="134"/>
        <v>0</v>
      </c>
      <c r="AF84" s="21">
        <f t="shared" si="135"/>
        <v>0</v>
      </c>
      <c r="AG84" s="55">
        <f t="shared" si="136"/>
        <v>0</v>
      </c>
      <c r="AH84" s="52">
        <f t="shared" si="137"/>
        <v>0</v>
      </c>
      <c r="AI84" s="52">
        <f t="shared" si="138"/>
        <v>0</v>
      </c>
      <c r="AJ84" s="80">
        <f t="shared" si="139"/>
        <v>32.170001293075103</v>
      </c>
      <c r="AK84" s="9">
        <f t="shared" si="140"/>
        <v>0</v>
      </c>
      <c r="AL84" s="21">
        <f t="shared" si="141"/>
        <v>0</v>
      </c>
      <c r="AM84" s="55">
        <f>MIN(ROUND($L84/$F84,2)*12,AH84)</f>
        <v>0</v>
      </c>
      <c r="AN84" s="52">
        <f t="shared" si="142"/>
        <v>0</v>
      </c>
      <c r="AO84" s="52">
        <f t="shared" si="143"/>
        <v>0</v>
      </c>
      <c r="AP84" s="80">
        <f t="shared" si="144"/>
        <v>32.170001293075103</v>
      </c>
      <c r="AQ84" s="9">
        <f t="shared" si="145"/>
        <v>0</v>
      </c>
      <c r="AR84" s="25">
        <f t="shared" si="146"/>
        <v>0</v>
      </c>
      <c r="AT84" s="16">
        <f t="shared" si="108"/>
        <v>2.7284841053187847E-12</v>
      </c>
    </row>
    <row r="85" spans="2:46" ht="22.5" x14ac:dyDescent="0.25">
      <c r="B85" s="103" t="s">
        <v>30</v>
      </c>
      <c r="C85" s="104">
        <v>16847</v>
      </c>
      <c r="D85" s="105" t="s">
        <v>140</v>
      </c>
      <c r="E85" s="42" t="s">
        <v>10</v>
      </c>
      <c r="F85" s="44">
        <v>217</v>
      </c>
      <c r="G85" s="44">
        <v>480</v>
      </c>
      <c r="H85" s="45">
        <v>2387919.96</v>
      </c>
      <c r="I85" s="45">
        <v>42286719.259999998</v>
      </c>
      <c r="J85" s="45">
        <v>15820607.279999999</v>
      </c>
      <c r="K85" s="17">
        <f t="shared" si="117"/>
        <v>480</v>
      </c>
      <c r="L85" s="18">
        <f t="shared" si="118"/>
        <v>42286719.259999998</v>
      </c>
      <c r="M85" s="9">
        <f t="shared" si="119"/>
        <v>88097.33</v>
      </c>
      <c r="N85" s="21">
        <f t="shared" si="147"/>
        <v>1057167.96</v>
      </c>
      <c r="O85" s="55">
        <f>H85</f>
        <v>2387919.96</v>
      </c>
      <c r="P85" s="52">
        <v>26466111.98</v>
      </c>
      <c r="Q85" s="52">
        <f t="shared" si="121"/>
        <v>1057167.96</v>
      </c>
      <c r="R85" s="80">
        <f t="shared" si="122"/>
        <v>32.170001293075103</v>
      </c>
      <c r="S85" s="21">
        <v>738742.0785417814</v>
      </c>
      <c r="T85" s="21">
        <f t="shared" si="124"/>
        <v>340090.9464019757</v>
      </c>
      <c r="U85" s="36">
        <f>O85</f>
        <v>2387919.96</v>
      </c>
      <c r="V85" s="52">
        <f t="shared" si="125"/>
        <v>24078192.02</v>
      </c>
      <c r="W85" s="52">
        <f t="shared" si="126"/>
        <v>1057167.96</v>
      </c>
      <c r="X85" s="80">
        <f t="shared" si="127"/>
        <v>32.170001293075103</v>
      </c>
      <c r="Y85" s="21">
        <f t="shared" si="128"/>
        <v>768193.88200959843</v>
      </c>
      <c r="Z85" s="21">
        <f t="shared" si="129"/>
        <v>340090.9464019757</v>
      </c>
      <c r="AA85" s="55">
        <f>U85</f>
        <v>2387919.96</v>
      </c>
      <c r="AB85" s="52">
        <f t="shared" si="131"/>
        <v>21690272.059999999</v>
      </c>
      <c r="AC85" s="52">
        <f t="shared" si="132"/>
        <v>1057167.96</v>
      </c>
      <c r="AD85" s="80">
        <f t="shared" si="133"/>
        <v>32.170001293075103</v>
      </c>
      <c r="AE85" s="9">
        <f t="shared" si="134"/>
        <v>768193.88200959843</v>
      </c>
      <c r="AF85" s="21">
        <f t="shared" si="135"/>
        <v>340090.9464019757</v>
      </c>
      <c r="AG85" s="55">
        <f>AA85</f>
        <v>2387919.96</v>
      </c>
      <c r="AH85" s="52">
        <f t="shared" si="137"/>
        <v>19302352.099999998</v>
      </c>
      <c r="AI85" s="52">
        <f t="shared" si="138"/>
        <v>1057167.96</v>
      </c>
      <c r="AJ85" s="80">
        <f t="shared" si="139"/>
        <v>32.170001293075103</v>
      </c>
      <c r="AK85" s="9">
        <f t="shared" si="140"/>
        <v>768193.88200959843</v>
      </c>
      <c r="AL85" s="21">
        <f t="shared" si="141"/>
        <v>340090.9464019757</v>
      </c>
      <c r="AM85" s="55">
        <f>AG85</f>
        <v>2387919.96</v>
      </c>
      <c r="AN85" s="52">
        <f t="shared" si="142"/>
        <v>16914432.139999997</v>
      </c>
      <c r="AO85" s="52">
        <f t="shared" si="143"/>
        <v>1057167.96</v>
      </c>
      <c r="AP85" s="80">
        <f t="shared" si="144"/>
        <v>32.170001293075103</v>
      </c>
      <c r="AQ85" s="9">
        <f t="shared" si="145"/>
        <v>768193.88200959843</v>
      </c>
      <c r="AR85" s="25">
        <f t="shared" si="146"/>
        <v>340090.9464019757</v>
      </c>
      <c r="AS85" s="88"/>
      <c r="AT85" s="16">
        <f t="shared" si="108"/>
        <v>16914432.139999993</v>
      </c>
    </row>
    <row r="86" spans="2:46" ht="33.75" x14ac:dyDescent="0.25">
      <c r="B86" s="103" t="s">
        <v>44</v>
      </c>
      <c r="C86" s="104">
        <v>17273</v>
      </c>
      <c r="D86" s="105" t="s">
        <v>141</v>
      </c>
      <c r="E86" s="42" t="s">
        <v>13</v>
      </c>
      <c r="F86" s="44">
        <v>60</v>
      </c>
      <c r="G86" s="44">
        <v>60</v>
      </c>
      <c r="H86" s="45">
        <v>9595.2000000000007</v>
      </c>
      <c r="I86" s="45">
        <v>47976</v>
      </c>
      <c r="J86" s="45">
        <v>47976</v>
      </c>
      <c r="K86" s="17">
        <f t="shared" si="117"/>
        <v>60</v>
      </c>
      <c r="L86" s="18">
        <f t="shared" si="118"/>
        <v>47976</v>
      </c>
      <c r="M86" s="9">
        <f t="shared" si="119"/>
        <v>799.6</v>
      </c>
      <c r="N86" s="21">
        <f t="shared" si="147"/>
        <v>9595.2000000000007</v>
      </c>
      <c r="O86" s="55">
        <f t="shared" si="120"/>
        <v>9595.2000000000007</v>
      </c>
      <c r="P86" s="53">
        <v>0</v>
      </c>
      <c r="Q86" s="52">
        <f t="shared" si="121"/>
        <v>9595.2000000000007</v>
      </c>
      <c r="R86" s="80">
        <f t="shared" si="122"/>
        <v>32.170001293075103</v>
      </c>
      <c r="S86" s="21">
        <f t="shared" si="123"/>
        <v>3086.7759640731424</v>
      </c>
      <c r="T86" s="21">
        <f t="shared" si="124"/>
        <v>3086.7759640731424</v>
      </c>
      <c r="U86" s="36">
        <f t="shared" ref="U86:U97" si="148">MIN(ROUND(L86/F86,2)*12,P86)</f>
        <v>0</v>
      </c>
      <c r="V86" s="52">
        <f t="shared" si="125"/>
        <v>0</v>
      </c>
      <c r="W86" s="52">
        <f t="shared" si="126"/>
        <v>0</v>
      </c>
      <c r="X86" s="80">
        <f t="shared" si="127"/>
        <v>32.170001293075103</v>
      </c>
      <c r="Y86" s="21">
        <f t="shared" si="128"/>
        <v>0</v>
      </c>
      <c r="Z86" s="21">
        <f t="shared" si="129"/>
        <v>0</v>
      </c>
      <c r="AA86" s="55">
        <f t="shared" si="130"/>
        <v>0</v>
      </c>
      <c r="AB86" s="52">
        <f t="shared" si="131"/>
        <v>0</v>
      </c>
      <c r="AC86" s="52">
        <f t="shared" si="132"/>
        <v>0</v>
      </c>
      <c r="AD86" s="80">
        <f t="shared" si="133"/>
        <v>32.170001293075103</v>
      </c>
      <c r="AE86" s="9">
        <f t="shared" si="134"/>
        <v>0</v>
      </c>
      <c r="AF86" s="21">
        <f t="shared" si="135"/>
        <v>0</v>
      </c>
      <c r="AG86" s="55">
        <f t="shared" si="136"/>
        <v>0</v>
      </c>
      <c r="AH86" s="52">
        <f t="shared" si="137"/>
        <v>0</v>
      </c>
      <c r="AI86" s="52">
        <f t="shared" si="138"/>
        <v>0</v>
      </c>
      <c r="AJ86" s="80">
        <f t="shared" si="139"/>
        <v>32.170001293075103</v>
      </c>
      <c r="AK86" s="9">
        <f t="shared" si="140"/>
        <v>0</v>
      </c>
      <c r="AL86" s="21">
        <f t="shared" si="141"/>
        <v>0</v>
      </c>
      <c r="AM86" s="55">
        <f t="shared" ref="AM86:AM97" si="149">MIN(ROUND($L86/$F86,2)*12,AH86)</f>
        <v>0</v>
      </c>
      <c r="AN86" s="52">
        <f t="shared" si="142"/>
        <v>0</v>
      </c>
      <c r="AO86" s="52">
        <f t="shared" si="143"/>
        <v>0</v>
      </c>
      <c r="AP86" s="80">
        <f t="shared" si="144"/>
        <v>32.170001293075103</v>
      </c>
      <c r="AQ86" s="9">
        <f t="shared" si="145"/>
        <v>0</v>
      </c>
      <c r="AR86" s="25">
        <f t="shared" si="146"/>
        <v>0</v>
      </c>
      <c r="AT86" s="16">
        <f t="shared" si="108"/>
        <v>0</v>
      </c>
    </row>
    <row r="87" spans="2:46" ht="33.75" x14ac:dyDescent="0.25">
      <c r="B87" s="103" t="s">
        <v>37</v>
      </c>
      <c r="C87" s="104">
        <v>17031</v>
      </c>
      <c r="D87" s="105" t="s">
        <v>138</v>
      </c>
      <c r="E87" s="42" t="s">
        <v>12</v>
      </c>
      <c r="F87" s="44">
        <v>84</v>
      </c>
      <c r="G87" s="44">
        <v>84</v>
      </c>
      <c r="H87" s="45">
        <v>14769.96</v>
      </c>
      <c r="I87" s="45">
        <v>103389.83</v>
      </c>
      <c r="J87" s="45">
        <v>92312.25</v>
      </c>
      <c r="K87" s="17">
        <f t="shared" si="117"/>
        <v>84</v>
      </c>
      <c r="L87" s="18">
        <f t="shared" si="118"/>
        <v>103389.83</v>
      </c>
      <c r="M87" s="9">
        <f t="shared" si="119"/>
        <v>1230.83</v>
      </c>
      <c r="N87" s="21">
        <f t="shared" si="147"/>
        <v>14769.96</v>
      </c>
      <c r="O87" s="55">
        <f t="shared" si="120"/>
        <v>14769.96</v>
      </c>
      <c r="P87" s="52">
        <v>11077.58</v>
      </c>
      <c r="Q87" s="52">
        <f t="shared" si="121"/>
        <v>14769.96</v>
      </c>
      <c r="R87" s="80">
        <f t="shared" si="122"/>
        <v>32.170001293075103</v>
      </c>
      <c r="S87" s="21">
        <f t="shared" si="123"/>
        <v>4751.4963229866753</v>
      </c>
      <c r="T87" s="21">
        <f t="shared" si="124"/>
        <v>4751.4963229866753</v>
      </c>
      <c r="U87" s="36">
        <f t="shared" si="148"/>
        <v>11077.58</v>
      </c>
      <c r="V87" s="52">
        <f t="shared" si="125"/>
        <v>0</v>
      </c>
      <c r="W87" s="52">
        <f t="shared" si="126"/>
        <v>11077.58</v>
      </c>
      <c r="X87" s="80">
        <f t="shared" si="127"/>
        <v>32.170001293075103</v>
      </c>
      <c r="Y87" s="21">
        <f t="shared" si="128"/>
        <v>3563.6576292414288</v>
      </c>
      <c r="Z87" s="21">
        <f t="shared" si="129"/>
        <v>3563.6576292414288</v>
      </c>
      <c r="AA87" s="55">
        <f t="shared" si="130"/>
        <v>0</v>
      </c>
      <c r="AB87" s="52">
        <f t="shared" si="131"/>
        <v>0</v>
      </c>
      <c r="AC87" s="52">
        <f t="shared" si="132"/>
        <v>0</v>
      </c>
      <c r="AD87" s="80">
        <f t="shared" si="133"/>
        <v>32.170001293075103</v>
      </c>
      <c r="AE87" s="9">
        <f t="shared" si="134"/>
        <v>0</v>
      </c>
      <c r="AF87" s="21">
        <f t="shared" si="135"/>
        <v>0</v>
      </c>
      <c r="AG87" s="55">
        <f t="shared" si="136"/>
        <v>0</v>
      </c>
      <c r="AH87" s="52">
        <f t="shared" si="137"/>
        <v>0</v>
      </c>
      <c r="AI87" s="52">
        <f t="shared" si="138"/>
        <v>0</v>
      </c>
      <c r="AJ87" s="80">
        <f t="shared" si="139"/>
        <v>32.170001293075103</v>
      </c>
      <c r="AK87" s="9">
        <f t="shared" si="140"/>
        <v>0</v>
      </c>
      <c r="AL87" s="21">
        <f t="shared" si="141"/>
        <v>0</v>
      </c>
      <c r="AM87" s="55">
        <f t="shared" si="149"/>
        <v>0</v>
      </c>
      <c r="AN87" s="52">
        <f t="shared" si="142"/>
        <v>0</v>
      </c>
      <c r="AO87" s="52">
        <f t="shared" si="143"/>
        <v>0</v>
      </c>
      <c r="AP87" s="80">
        <f t="shared" si="144"/>
        <v>32.170001293075103</v>
      </c>
      <c r="AQ87" s="9">
        <f t="shared" si="145"/>
        <v>0</v>
      </c>
      <c r="AR87" s="25">
        <f t="shared" si="146"/>
        <v>0</v>
      </c>
      <c r="AT87" s="16">
        <f t="shared" si="108"/>
        <v>1.8189894035458565E-12</v>
      </c>
    </row>
    <row r="88" spans="2:46" ht="33.75" x14ac:dyDescent="0.25">
      <c r="B88" s="103" t="s">
        <v>43</v>
      </c>
      <c r="C88" s="104">
        <v>17324</v>
      </c>
      <c r="D88" s="105" t="s">
        <v>142</v>
      </c>
      <c r="E88" s="42" t="s">
        <v>12</v>
      </c>
      <c r="F88" s="44">
        <v>58</v>
      </c>
      <c r="G88" s="44">
        <v>60</v>
      </c>
      <c r="H88" s="45">
        <v>35805.96</v>
      </c>
      <c r="I88" s="45">
        <v>252038.41</v>
      </c>
      <c r="J88" s="45">
        <v>152782.15</v>
      </c>
      <c r="K88" s="17">
        <f t="shared" si="117"/>
        <v>60</v>
      </c>
      <c r="L88" s="18">
        <f t="shared" si="118"/>
        <v>252038.41</v>
      </c>
      <c r="M88" s="9">
        <f t="shared" si="119"/>
        <v>4200.6400000000003</v>
      </c>
      <c r="N88" s="21">
        <f t="shared" si="147"/>
        <v>50407.680000000008</v>
      </c>
      <c r="O88" s="55">
        <f t="shared" si="120"/>
        <v>35805.96</v>
      </c>
      <c r="P88" s="52">
        <v>99256.26</v>
      </c>
      <c r="Q88" s="52">
        <f t="shared" si="121"/>
        <v>35805.96</v>
      </c>
      <c r="R88" s="80">
        <f t="shared" si="122"/>
        <v>32.170001293075103</v>
      </c>
      <c r="S88" s="21">
        <f t="shared" si="123"/>
        <v>11518.777794997954</v>
      </c>
      <c r="T88" s="21">
        <f t="shared" si="124"/>
        <v>11518.777794997954</v>
      </c>
      <c r="U88" s="36">
        <f t="shared" si="148"/>
        <v>52145.88</v>
      </c>
      <c r="V88" s="52">
        <f t="shared" si="125"/>
        <v>47110.38</v>
      </c>
      <c r="W88" s="52">
        <f t="shared" si="126"/>
        <v>50407.680000000008</v>
      </c>
      <c r="X88" s="80">
        <f t="shared" si="127"/>
        <v>32.170001293075103</v>
      </c>
      <c r="Y88" s="21">
        <f t="shared" si="128"/>
        <v>16775.330270285391</v>
      </c>
      <c r="Z88" s="21">
        <f t="shared" si="129"/>
        <v>16216.151307809161</v>
      </c>
      <c r="AA88" s="55">
        <f t="shared" si="130"/>
        <v>47110.38</v>
      </c>
      <c r="AB88" s="52">
        <f t="shared" si="131"/>
        <v>0</v>
      </c>
      <c r="AC88" s="52">
        <f t="shared" si="132"/>
        <v>47110.38</v>
      </c>
      <c r="AD88" s="80">
        <f t="shared" si="133"/>
        <v>32.170001293075103</v>
      </c>
      <c r="AE88" s="9">
        <f t="shared" si="134"/>
        <v>15155.409855172595</v>
      </c>
      <c r="AF88" s="21">
        <f t="shared" si="135"/>
        <v>15155.409855172595</v>
      </c>
      <c r="AG88" s="55">
        <f t="shared" si="136"/>
        <v>0</v>
      </c>
      <c r="AH88" s="52">
        <f t="shared" si="137"/>
        <v>0</v>
      </c>
      <c r="AI88" s="52">
        <f t="shared" si="138"/>
        <v>0</v>
      </c>
      <c r="AJ88" s="80">
        <f t="shared" si="139"/>
        <v>32.170001293075103</v>
      </c>
      <c r="AK88" s="9">
        <f t="shared" si="140"/>
        <v>0</v>
      </c>
      <c r="AL88" s="21">
        <f t="shared" si="141"/>
        <v>0</v>
      </c>
      <c r="AM88" s="55">
        <f t="shared" si="149"/>
        <v>0</v>
      </c>
      <c r="AN88" s="52">
        <f t="shared" si="142"/>
        <v>0</v>
      </c>
      <c r="AO88" s="52">
        <f t="shared" si="143"/>
        <v>0</v>
      </c>
      <c r="AP88" s="80">
        <f t="shared" si="144"/>
        <v>32.170001293075103</v>
      </c>
      <c r="AQ88" s="9">
        <f t="shared" si="145"/>
        <v>0</v>
      </c>
      <c r="AR88" s="25">
        <f t="shared" si="146"/>
        <v>0</v>
      </c>
      <c r="AT88" s="16">
        <f t="shared" si="108"/>
        <v>1.4551915228366852E-11</v>
      </c>
    </row>
    <row r="89" spans="2:46" ht="33.75" x14ac:dyDescent="0.25">
      <c r="B89" s="103" t="s">
        <v>29</v>
      </c>
      <c r="C89" s="104">
        <v>15450</v>
      </c>
      <c r="D89" s="105" t="s">
        <v>143</v>
      </c>
      <c r="E89" s="42" t="s">
        <v>12</v>
      </c>
      <c r="F89" s="44">
        <v>20</v>
      </c>
      <c r="G89" s="44">
        <v>84</v>
      </c>
      <c r="H89" s="45">
        <v>13800</v>
      </c>
      <c r="I89" s="45">
        <v>116578.75</v>
      </c>
      <c r="J89" s="45">
        <v>116578.75</v>
      </c>
      <c r="K89" s="17">
        <f t="shared" si="117"/>
        <v>84</v>
      </c>
      <c r="L89" s="18">
        <f t="shared" si="118"/>
        <v>116578.75</v>
      </c>
      <c r="M89" s="9">
        <f t="shared" si="119"/>
        <v>1387.84</v>
      </c>
      <c r="N89" s="21">
        <f t="shared" si="147"/>
        <v>16654.079999999998</v>
      </c>
      <c r="O89" s="55">
        <f t="shared" si="120"/>
        <v>13800</v>
      </c>
      <c r="P89" s="53">
        <v>0</v>
      </c>
      <c r="Q89" s="52">
        <f t="shared" si="121"/>
        <v>13800</v>
      </c>
      <c r="R89" s="80">
        <f t="shared" si="122"/>
        <v>32.170001293075103</v>
      </c>
      <c r="S89" s="21">
        <f t="shared" si="123"/>
        <v>4439.4601784443639</v>
      </c>
      <c r="T89" s="21">
        <f t="shared" si="124"/>
        <v>4439.4601784443639</v>
      </c>
      <c r="U89" s="36">
        <f t="shared" si="148"/>
        <v>0</v>
      </c>
      <c r="V89" s="52">
        <f t="shared" si="125"/>
        <v>0</v>
      </c>
      <c r="W89" s="52">
        <f t="shared" si="126"/>
        <v>0</v>
      </c>
      <c r="X89" s="80">
        <f t="shared" si="127"/>
        <v>32.170001293075103</v>
      </c>
      <c r="Y89" s="21">
        <f t="shared" si="128"/>
        <v>0</v>
      </c>
      <c r="Z89" s="21">
        <f t="shared" si="129"/>
        <v>0</v>
      </c>
      <c r="AA89" s="55">
        <f t="shared" si="130"/>
        <v>0</v>
      </c>
      <c r="AB89" s="52">
        <f t="shared" si="131"/>
        <v>0</v>
      </c>
      <c r="AC89" s="52">
        <f t="shared" si="132"/>
        <v>0</v>
      </c>
      <c r="AD89" s="80">
        <f t="shared" si="133"/>
        <v>32.170001293075103</v>
      </c>
      <c r="AE89" s="9">
        <f t="shared" si="134"/>
        <v>0</v>
      </c>
      <c r="AF89" s="21">
        <f t="shared" si="135"/>
        <v>0</v>
      </c>
      <c r="AG89" s="55">
        <f t="shared" si="136"/>
        <v>0</v>
      </c>
      <c r="AH89" s="52">
        <f t="shared" si="137"/>
        <v>0</v>
      </c>
      <c r="AI89" s="52">
        <f t="shared" si="138"/>
        <v>0</v>
      </c>
      <c r="AJ89" s="80">
        <f t="shared" si="139"/>
        <v>32.170001293075103</v>
      </c>
      <c r="AK89" s="9">
        <f t="shared" si="140"/>
        <v>0</v>
      </c>
      <c r="AL89" s="21">
        <f t="shared" si="141"/>
        <v>0</v>
      </c>
      <c r="AM89" s="55">
        <f t="shared" si="149"/>
        <v>0</v>
      </c>
      <c r="AN89" s="52">
        <f t="shared" si="142"/>
        <v>0</v>
      </c>
      <c r="AO89" s="52">
        <f t="shared" si="143"/>
        <v>0</v>
      </c>
      <c r="AP89" s="80">
        <f t="shared" si="144"/>
        <v>32.170001293075103</v>
      </c>
      <c r="AQ89" s="9">
        <f t="shared" si="145"/>
        <v>0</v>
      </c>
      <c r="AR89" s="25">
        <f t="shared" si="146"/>
        <v>0</v>
      </c>
      <c r="AT89" s="16">
        <f t="shared" si="108"/>
        <v>0</v>
      </c>
    </row>
    <row r="90" spans="2:46" ht="33.75" x14ac:dyDescent="0.25">
      <c r="B90" s="103" t="s">
        <v>47</v>
      </c>
      <c r="C90" s="104">
        <v>18171</v>
      </c>
      <c r="D90" s="105" t="s">
        <v>144</v>
      </c>
      <c r="E90" s="42" t="s">
        <v>13</v>
      </c>
      <c r="F90" s="44">
        <v>60</v>
      </c>
      <c r="G90" s="44">
        <v>60</v>
      </c>
      <c r="H90" s="45">
        <v>47677.56</v>
      </c>
      <c r="I90" s="45">
        <v>238387.64</v>
      </c>
      <c r="J90" s="45">
        <v>51650.69</v>
      </c>
      <c r="K90" s="17">
        <f t="shared" si="117"/>
        <v>60</v>
      </c>
      <c r="L90" s="18">
        <f t="shared" si="118"/>
        <v>238387.64</v>
      </c>
      <c r="M90" s="9">
        <f t="shared" si="119"/>
        <v>3973.13</v>
      </c>
      <c r="N90" s="21">
        <f t="shared" si="147"/>
        <v>47677.56</v>
      </c>
      <c r="O90" s="55">
        <f t="shared" si="120"/>
        <v>47677.56</v>
      </c>
      <c r="P90" s="52">
        <v>186736.95</v>
      </c>
      <c r="Q90" s="52">
        <f t="shared" si="121"/>
        <v>47677.56</v>
      </c>
      <c r="R90" s="80">
        <f t="shared" si="122"/>
        <v>32.170001293075103</v>
      </c>
      <c r="S90" s="21">
        <f t="shared" si="123"/>
        <v>15337.871668506657</v>
      </c>
      <c r="T90" s="21">
        <f t="shared" si="124"/>
        <v>15337.871668506657</v>
      </c>
      <c r="U90" s="36">
        <f t="shared" si="148"/>
        <v>47677.56</v>
      </c>
      <c r="V90" s="52">
        <f t="shared" si="125"/>
        <v>139059.39000000001</v>
      </c>
      <c r="W90" s="52">
        <f t="shared" si="126"/>
        <v>47677.56</v>
      </c>
      <c r="X90" s="80">
        <f t="shared" si="127"/>
        <v>32.170001293075103</v>
      </c>
      <c r="Y90" s="21">
        <f t="shared" si="128"/>
        <v>15337.871668506657</v>
      </c>
      <c r="Z90" s="21">
        <f t="shared" si="129"/>
        <v>15337.871668506657</v>
      </c>
      <c r="AA90" s="55">
        <f t="shared" si="130"/>
        <v>47677.56</v>
      </c>
      <c r="AB90" s="52">
        <f t="shared" si="131"/>
        <v>91381.830000000016</v>
      </c>
      <c r="AC90" s="52">
        <f t="shared" si="132"/>
        <v>47677.56</v>
      </c>
      <c r="AD90" s="80">
        <f t="shared" si="133"/>
        <v>32.170001293075103</v>
      </c>
      <c r="AE90" s="9">
        <f t="shared" si="134"/>
        <v>15337.871668506657</v>
      </c>
      <c r="AF90" s="21">
        <f t="shared" si="135"/>
        <v>15337.871668506657</v>
      </c>
      <c r="AG90" s="55">
        <f t="shared" si="136"/>
        <v>47677.56</v>
      </c>
      <c r="AH90" s="52">
        <f t="shared" si="137"/>
        <v>43704.270000000019</v>
      </c>
      <c r="AI90" s="52">
        <f t="shared" si="138"/>
        <v>47677.56</v>
      </c>
      <c r="AJ90" s="80">
        <f t="shared" si="139"/>
        <v>32.170001293075103</v>
      </c>
      <c r="AK90" s="9">
        <f t="shared" si="140"/>
        <v>15337.871668506657</v>
      </c>
      <c r="AL90" s="21">
        <f t="shared" si="141"/>
        <v>15337.871668506657</v>
      </c>
      <c r="AM90" s="55">
        <f t="shared" si="149"/>
        <v>43704.270000000019</v>
      </c>
      <c r="AN90" s="52">
        <f t="shared" si="142"/>
        <v>0</v>
      </c>
      <c r="AO90" s="52">
        <f t="shared" si="143"/>
        <v>43704.270000000019</v>
      </c>
      <c r="AP90" s="80">
        <f t="shared" si="144"/>
        <v>32.170001293075103</v>
      </c>
      <c r="AQ90" s="9">
        <f t="shared" si="145"/>
        <v>14059.664224129039</v>
      </c>
      <c r="AR90" s="25">
        <f t="shared" si="146"/>
        <v>14059.664224129039</v>
      </c>
      <c r="AT90" s="16">
        <f t="shared" si="108"/>
        <v>0</v>
      </c>
    </row>
    <row r="91" spans="2:46" ht="33.75" x14ac:dyDescent="0.25">
      <c r="B91" s="103" t="s">
        <v>31</v>
      </c>
      <c r="C91" s="104">
        <v>16954</v>
      </c>
      <c r="D91" s="105" t="s">
        <v>145</v>
      </c>
      <c r="E91" s="42" t="s">
        <v>12</v>
      </c>
      <c r="F91" s="44">
        <v>84</v>
      </c>
      <c r="G91" s="44">
        <v>84</v>
      </c>
      <c r="H91" s="45">
        <v>7253.52</v>
      </c>
      <c r="I91" s="45">
        <v>50774.66</v>
      </c>
      <c r="J91" s="45">
        <v>47147.88</v>
      </c>
      <c r="K91" s="17">
        <f t="shared" si="117"/>
        <v>84</v>
      </c>
      <c r="L91" s="18">
        <f t="shared" si="118"/>
        <v>50774.66</v>
      </c>
      <c r="M91" s="9">
        <f t="shared" si="119"/>
        <v>604.46</v>
      </c>
      <c r="N91" s="21">
        <f t="shared" si="147"/>
        <v>7253.52</v>
      </c>
      <c r="O91" s="55">
        <f t="shared" si="120"/>
        <v>7253.52</v>
      </c>
      <c r="P91" s="52">
        <v>3626.78</v>
      </c>
      <c r="Q91" s="52">
        <f t="shared" si="121"/>
        <v>7253.52</v>
      </c>
      <c r="R91" s="80">
        <f t="shared" si="122"/>
        <v>32.170001293075103</v>
      </c>
      <c r="S91" s="21">
        <f t="shared" si="123"/>
        <v>2333.4574777934613</v>
      </c>
      <c r="T91" s="21">
        <f t="shared" si="124"/>
        <v>2333.4574777934613</v>
      </c>
      <c r="U91" s="36">
        <f t="shared" si="148"/>
        <v>3626.78</v>
      </c>
      <c r="V91" s="52">
        <f t="shared" si="125"/>
        <v>0</v>
      </c>
      <c r="W91" s="52">
        <f t="shared" si="126"/>
        <v>3626.78</v>
      </c>
      <c r="X91" s="80">
        <f t="shared" si="127"/>
        <v>32.170001293075103</v>
      </c>
      <c r="Y91" s="21">
        <f t="shared" si="128"/>
        <v>1166.7351728969893</v>
      </c>
      <c r="Z91" s="21">
        <f t="shared" si="129"/>
        <v>1166.7351728969893</v>
      </c>
      <c r="AA91" s="55">
        <f t="shared" si="130"/>
        <v>0</v>
      </c>
      <c r="AB91" s="52">
        <f t="shared" si="131"/>
        <v>0</v>
      </c>
      <c r="AC91" s="52">
        <f t="shared" si="132"/>
        <v>0</v>
      </c>
      <c r="AD91" s="80">
        <f t="shared" si="133"/>
        <v>32.170001293075103</v>
      </c>
      <c r="AE91" s="9">
        <f t="shared" si="134"/>
        <v>0</v>
      </c>
      <c r="AF91" s="21">
        <f t="shared" si="135"/>
        <v>0</v>
      </c>
      <c r="AG91" s="55">
        <f t="shared" si="136"/>
        <v>0</v>
      </c>
      <c r="AH91" s="52">
        <f t="shared" si="137"/>
        <v>0</v>
      </c>
      <c r="AI91" s="52">
        <f t="shared" si="138"/>
        <v>0</v>
      </c>
      <c r="AJ91" s="80">
        <f t="shared" si="139"/>
        <v>32.170001293075103</v>
      </c>
      <c r="AK91" s="9">
        <f t="shared" si="140"/>
        <v>0</v>
      </c>
      <c r="AL91" s="21">
        <f t="shared" si="141"/>
        <v>0</v>
      </c>
      <c r="AM91" s="55">
        <f t="shared" si="149"/>
        <v>0</v>
      </c>
      <c r="AN91" s="52">
        <f t="shared" si="142"/>
        <v>0</v>
      </c>
      <c r="AO91" s="52">
        <f t="shared" si="143"/>
        <v>0</v>
      </c>
      <c r="AP91" s="80">
        <f t="shared" si="144"/>
        <v>32.170001293075103</v>
      </c>
      <c r="AQ91" s="9">
        <f t="shared" si="145"/>
        <v>0</v>
      </c>
      <c r="AR91" s="25">
        <f t="shared" si="146"/>
        <v>0</v>
      </c>
      <c r="AT91" s="16">
        <f t="shared" si="108"/>
        <v>5.9117155615240335E-12</v>
      </c>
    </row>
    <row r="92" spans="2:46" ht="22.5" x14ac:dyDescent="0.25">
      <c r="B92" s="103" t="s">
        <v>38</v>
      </c>
      <c r="C92" s="104">
        <v>17068</v>
      </c>
      <c r="D92" s="105" t="s">
        <v>146</v>
      </c>
      <c r="E92" s="42" t="s">
        <v>10</v>
      </c>
      <c r="F92" s="44">
        <v>360</v>
      </c>
      <c r="G92" s="44">
        <v>480</v>
      </c>
      <c r="H92" s="45">
        <v>95034.6</v>
      </c>
      <c r="I92" s="45">
        <v>2851037</v>
      </c>
      <c r="J92" s="45">
        <v>586046.69999999995</v>
      </c>
      <c r="K92" s="17">
        <f t="shared" si="117"/>
        <v>480</v>
      </c>
      <c r="L92" s="18">
        <f t="shared" si="118"/>
        <v>2851037</v>
      </c>
      <c r="M92" s="9">
        <f t="shared" si="119"/>
        <v>5939.66</v>
      </c>
      <c r="N92" s="21">
        <f t="shared" si="147"/>
        <v>71275.92</v>
      </c>
      <c r="O92" s="55">
        <f t="shared" si="120"/>
        <v>95034.6</v>
      </c>
      <c r="P92" s="52">
        <v>2264990.2999999998</v>
      </c>
      <c r="Q92" s="52">
        <f t="shared" si="121"/>
        <v>71275.92</v>
      </c>
      <c r="R92" s="80">
        <f t="shared" si="122"/>
        <v>32.170001293075103</v>
      </c>
      <c r="S92" s="21">
        <f t="shared" si="123"/>
        <v>30572.632048868756</v>
      </c>
      <c r="T92" s="21">
        <f t="shared" si="124"/>
        <v>22929.464385651172</v>
      </c>
      <c r="U92" s="36">
        <f t="shared" si="148"/>
        <v>95034.6</v>
      </c>
      <c r="V92" s="52">
        <f t="shared" si="125"/>
        <v>2169955.6999999997</v>
      </c>
      <c r="W92" s="52">
        <f t="shared" si="126"/>
        <v>71275.92</v>
      </c>
      <c r="X92" s="80">
        <f t="shared" si="127"/>
        <v>32.170001293075103</v>
      </c>
      <c r="Y92" s="21">
        <f t="shared" si="128"/>
        <v>30572.632048868756</v>
      </c>
      <c r="Z92" s="21">
        <f t="shared" si="129"/>
        <v>22929.464385651172</v>
      </c>
      <c r="AA92" s="55">
        <f t="shared" si="130"/>
        <v>95034.6</v>
      </c>
      <c r="AB92" s="52">
        <f t="shared" si="131"/>
        <v>2074921.0999999996</v>
      </c>
      <c r="AC92" s="52">
        <f t="shared" si="132"/>
        <v>71275.92</v>
      </c>
      <c r="AD92" s="80">
        <f t="shared" si="133"/>
        <v>32.170001293075103</v>
      </c>
      <c r="AE92" s="9">
        <f t="shared" si="134"/>
        <v>30572.632048868756</v>
      </c>
      <c r="AF92" s="21">
        <f t="shared" si="135"/>
        <v>22929.464385651172</v>
      </c>
      <c r="AG92" s="55">
        <f t="shared" si="136"/>
        <v>95034.6</v>
      </c>
      <c r="AH92" s="52">
        <f t="shared" si="137"/>
        <v>1979886.4999999995</v>
      </c>
      <c r="AI92" s="52">
        <f t="shared" si="138"/>
        <v>71275.92</v>
      </c>
      <c r="AJ92" s="80">
        <f t="shared" si="139"/>
        <v>32.170001293075103</v>
      </c>
      <c r="AK92" s="9">
        <f t="shared" si="140"/>
        <v>30572.632048868756</v>
      </c>
      <c r="AL92" s="21">
        <f t="shared" si="141"/>
        <v>22929.464385651172</v>
      </c>
      <c r="AM92" s="55">
        <f t="shared" si="149"/>
        <v>95034.6</v>
      </c>
      <c r="AN92" s="52">
        <f t="shared" si="142"/>
        <v>1884851.8999999994</v>
      </c>
      <c r="AO92" s="52">
        <f t="shared" si="143"/>
        <v>71275.92</v>
      </c>
      <c r="AP92" s="80">
        <f t="shared" si="144"/>
        <v>32.170001293075103</v>
      </c>
      <c r="AQ92" s="9">
        <f t="shared" si="145"/>
        <v>30572.632048868756</v>
      </c>
      <c r="AR92" s="25">
        <f t="shared" si="146"/>
        <v>22929.464385651172</v>
      </c>
      <c r="AS92" s="88"/>
      <c r="AT92" s="16">
        <f t="shared" si="108"/>
        <v>1884851.8999999994</v>
      </c>
    </row>
    <row r="93" spans="2:46" ht="33.75" x14ac:dyDescent="0.25">
      <c r="B93" s="103" t="s">
        <v>42</v>
      </c>
      <c r="C93" s="104">
        <v>17075</v>
      </c>
      <c r="D93" s="105" t="s">
        <v>137</v>
      </c>
      <c r="E93" s="42" t="s">
        <v>10</v>
      </c>
      <c r="F93" s="44">
        <v>360</v>
      </c>
      <c r="G93" s="44">
        <v>480</v>
      </c>
      <c r="H93" s="45">
        <v>62179.56</v>
      </c>
      <c r="I93" s="45">
        <v>1865387.89</v>
      </c>
      <c r="J93" s="45">
        <v>378258.99</v>
      </c>
      <c r="K93" s="17">
        <f t="shared" si="117"/>
        <v>480</v>
      </c>
      <c r="L93" s="18">
        <f t="shared" si="118"/>
        <v>1865387.89</v>
      </c>
      <c r="M93" s="9">
        <f t="shared" si="119"/>
        <v>3886.22</v>
      </c>
      <c r="N93" s="21">
        <f t="shared" si="147"/>
        <v>46634.64</v>
      </c>
      <c r="O93" s="55">
        <f t="shared" si="120"/>
        <v>62179.56</v>
      </c>
      <c r="P93" s="52">
        <v>1487128.9</v>
      </c>
      <c r="Q93" s="52">
        <f t="shared" si="121"/>
        <v>46634.64</v>
      </c>
      <c r="R93" s="80">
        <f t="shared" si="122"/>
        <v>32.170001293075103</v>
      </c>
      <c r="S93" s="21">
        <f t="shared" si="123"/>
        <v>20003.165256028409</v>
      </c>
      <c r="T93" s="21">
        <f t="shared" si="124"/>
        <v>15002.364291020918</v>
      </c>
      <c r="U93" s="36">
        <f t="shared" si="148"/>
        <v>62179.56</v>
      </c>
      <c r="V93" s="52">
        <f t="shared" si="125"/>
        <v>1424949.3399999999</v>
      </c>
      <c r="W93" s="52">
        <f t="shared" si="126"/>
        <v>46634.64</v>
      </c>
      <c r="X93" s="80">
        <f t="shared" si="127"/>
        <v>32.170001293075103</v>
      </c>
      <c r="Y93" s="21">
        <f t="shared" si="128"/>
        <v>20003.165256028409</v>
      </c>
      <c r="Z93" s="21">
        <f t="shared" si="129"/>
        <v>15002.364291020918</v>
      </c>
      <c r="AA93" s="55">
        <f t="shared" si="130"/>
        <v>62179.56</v>
      </c>
      <c r="AB93" s="52">
        <f t="shared" si="131"/>
        <v>1362769.7799999998</v>
      </c>
      <c r="AC93" s="52">
        <f t="shared" si="132"/>
        <v>46634.64</v>
      </c>
      <c r="AD93" s="80">
        <f t="shared" si="133"/>
        <v>32.170001293075103</v>
      </c>
      <c r="AE93" s="9">
        <f>AA93*AD93/100</f>
        <v>20003.165256028409</v>
      </c>
      <c r="AF93" s="21">
        <f t="shared" si="135"/>
        <v>15002.364291020918</v>
      </c>
      <c r="AG93" s="55">
        <f t="shared" si="136"/>
        <v>62179.56</v>
      </c>
      <c r="AH93" s="52">
        <f t="shared" si="137"/>
        <v>1300590.2199999997</v>
      </c>
      <c r="AI93" s="52">
        <f t="shared" si="138"/>
        <v>46634.64</v>
      </c>
      <c r="AJ93" s="80">
        <f t="shared" si="139"/>
        <v>32.170001293075103</v>
      </c>
      <c r="AK93" s="9">
        <f t="shared" si="140"/>
        <v>20003.165256028409</v>
      </c>
      <c r="AL93" s="21">
        <f t="shared" si="141"/>
        <v>15002.364291020918</v>
      </c>
      <c r="AM93" s="55">
        <f t="shared" si="149"/>
        <v>62179.56</v>
      </c>
      <c r="AN93" s="52">
        <f t="shared" si="142"/>
        <v>1238410.6599999997</v>
      </c>
      <c r="AO93" s="52">
        <f t="shared" si="143"/>
        <v>46634.64</v>
      </c>
      <c r="AP93" s="80">
        <f t="shared" si="144"/>
        <v>32.170001293075103</v>
      </c>
      <c r="AQ93" s="9">
        <f t="shared" si="145"/>
        <v>20003.165256028409</v>
      </c>
      <c r="AR93" s="25">
        <f t="shared" si="146"/>
        <v>15002.364291020918</v>
      </c>
      <c r="AS93" s="88"/>
      <c r="AT93" s="16">
        <f t="shared" si="108"/>
        <v>1238410.6599999997</v>
      </c>
    </row>
    <row r="94" spans="2:46" ht="33.75" x14ac:dyDescent="0.25">
      <c r="B94" s="103" t="s">
        <v>34</v>
      </c>
      <c r="C94" s="104">
        <v>16963</v>
      </c>
      <c r="D94" s="105" t="s">
        <v>147</v>
      </c>
      <c r="E94" s="42" t="s">
        <v>12</v>
      </c>
      <c r="F94" s="44">
        <v>84</v>
      </c>
      <c r="G94" s="44">
        <v>84</v>
      </c>
      <c r="H94" s="45">
        <v>6332.04</v>
      </c>
      <c r="I94" s="45">
        <v>44324</v>
      </c>
      <c r="J94" s="45">
        <v>40630.589999999997</v>
      </c>
      <c r="K94" s="17">
        <f t="shared" si="117"/>
        <v>84</v>
      </c>
      <c r="L94" s="18">
        <f t="shared" si="118"/>
        <v>44324</v>
      </c>
      <c r="M94" s="9">
        <f t="shared" si="119"/>
        <v>527.66999999999996</v>
      </c>
      <c r="N94" s="21">
        <f t="shared" si="147"/>
        <v>6332.0399999999991</v>
      </c>
      <c r="O94" s="55">
        <f t="shared" si="120"/>
        <v>6332.04</v>
      </c>
      <c r="P94" s="52">
        <v>3693.41</v>
      </c>
      <c r="Q94" s="52">
        <f t="shared" si="121"/>
        <v>6332.0399999999991</v>
      </c>
      <c r="R94" s="80">
        <f t="shared" si="122"/>
        <v>32.170001293075103</v>
      </c>
      <c r="S94" s="21">
        <f t="shared" si="123"/>
        <v>2037.0173498780327</v>
      </c>
      <c r="T94" s="21">
        <f t="shared" si="124"/>
        <v>2037.0173498780323</v>
      </c>
      <c r="U94" s="36">
        <f t="shared" si="148"/>
        <v>3693.41</v>
      </c>
      <c r="V94" s="52">
        <f t="shared" si="125"/>
        <v>0</v>
      </c>
      <c r="W94" s="52">
        <f t="shared" si="126"/>
        <v>3693.41</v>
      </c>
      <c r="X94" s="80">
        <f t="shared" si="127"/>
        <v>32.170001293075103</v>
      </c>
      <c r="Y94" s="21">
        <f t="shared" si="128"/>
        <v>1188.1700447585652</v>
      </c>
      <c r="Z94" s="21">
        <f t="shared" si="129"/>
        <v>1188.1700447585652</v>
      </c>
      <c r="AA94" s="55">
        <f t="shared" si="130"/>
        <v>0</v>
      </c>
      <c r="AB94" s="52">
        <f t="shared" si="131"/>
        <v>0</v>
      </c>
      <c r="AC94" s="52">
        <f t="shared" si="132"/>
        <v>0</v>
      </c>
      <c r="AD94" s="80">
        <f t="shared" si="133"/>
        <v>32.170001293075103</v>
      </c>
      <c r="AE94" s="9">
        <f t="shared" ref="AE94:AE97" si="150">AA94*AD94/100</f>
        <v>0</v>
      </c>
      <c r="AF94" s="21">
        <f t="shared" si="135"/>
        <v>0</v>
      </c>
      <c r="AG94" s="55">
        <f t="shared" si="136"/>
        <v>0</v>
      </c>
      <c r="AH94" s="52">
        <f t="shared" si="137"/>
        <v>0</v>
      </c>
      <c r="AI94" s="52">
        <f t="shared" si="138"/>
        <v>0</v>
      </c>
      <c r="AJ94" s="80">
        <f t="shared" si="139"/>
        <v>32.170001293075103</v>
      </c>
      <c r="AK94" s="9">
        <f t="shared" si="140"/>
        <v>0</v>
      </c>
      <c r="AL94" s="21">
        <f t="shared" si="141"/>
        <v>0</v>
      </c>
      <c r="AM94" s="55">
        <f t="shared" si="149"/>
        <v>0</v>
      </c>
      <c r="AN94" s="52">
        <f t="shared" si="142"/>
        <v>0</v>
      </c>
      <c r="AO94" s="52">
        <f t="shared" si="143"/>
        <v>0</v>
      </c>
      <c r="AP94" s="80">
        <f t="shared" si="144"/>
        <v>32.170001293075103</v>
      </c>
      <c r="AQ94" s="9">
        <f t="shared" si="145"/>
        <v>0</v>
      </c>
      <c r="AR94" s="25">
        <f t="shared" si="146"/>
        <v>0</v>
      </c>
      <c r="AT94" s="16">
        <f t="shared" si="108"/>
        <v>3.637978807091713E-12</v>
      </c>
    </row>
    <row r="95" spans="2:46" ht="33.75" x14ac:dyDescent="0.25">
      <c r="B95" s="103" t="s">
        <v>35</v>
      </c>
      <c r="C95" s="104">
        <v>16962</v>
      </c>
      <c r="D95" s="105" t="s">
        <v>147</v>
      </c>
      <c r="E95" s="42" t="s">
        <v>12</v>
      </c>
      <c r="F95" s="44">
        <v>84</v>
      </c>
      <c r="G95" s="44">
        <v>84</v>
      </c>
      <c r="H95" s="45">
        <v>10293.719999999999</v>
      </c>
      <c r="I95" s="45">
        <v>72056</v>
      </c>
      <c r="J95" s="45">
        <v>66051.37</v>
      </c>
      <c r="K95" s="17">
        <f t="shared" si="117"/>
        <v>84</v>
      </c>
      <c r="L95" s="18">
        <f t="shared" si="118"/>
        <v>72056</v>
      </c>
      <c r="M95" s="9">
        <f t="shared" si="119"/>
        <v>857.81</v>
      </c>
      <c r="N95" s="21">
        <f t="shared" si="147"/>
        <v>10293.719999999999</v>
      </c>
      <c r="O95" s="55">
        <f t="shared" si="120"/>
        <v>10293.719999999999</v>
      </c>
      <c r="P95" s="52">
        <v>6004.63</v>
      </c>
      <c r="Q95" s="52">
        <f t="shared" si="121"/>
        <v>10293.719999999999</v>
      </c>
      <c r="R95" s="80">
        <f t="shared" si="122"/>
        <v>32.170001293075103</v>
      </c>
      <c r="S95" s="21">
        <f t="shared" si="123"/>
        <v>3311.4898571055301</v>
      </c>
      <c r="T95" s="21">
        <f t="shared" si="124"/>
        <v>3311.4898571055301</v>
      </c>
      <c r="U95" s="36">
        <f t="shared" si="148"/>
        <v>6004.63</v>
      </c>
      <c r="V95" s="52">
        <f t="shared" si="125"/>
        <v>0</v>
      </c>
      <c r="W95" s="52">
        <f t="shared" si="126"/>
        <v>6004.63</v>
      </c>
      <c r="X95" s="80">
        <f t="shared" si="127"/>
        <v>32.170001293075103</v>
      </c>
      <c r="Y95" s="21">
        <f t="shared" si="128"/>
        <v>1931.6895486443755</v>
      </c>
      <c r="Z95" s="21">
        <f t="shared" si="129"/>
        <v>1931.6895486443755</v>
      </c>
      <c r="AA95" s="55">
        <f t="shared" si="130"/>
        <v>0</v>
      </c>
      <c r="AB95" s="52">
        <f t="shared" si="131"/>
        <v>0</v>
      </c>
      <c r="AC95" s="52">
        <f t="shared" si="132"/>
        <v>0</v>
      </c>
      <c r="AD95" s="80">
        <f t="shared" si="133"/>
        <v>32.170001293075103</v>
      </c>
      <c r="AE95" s="9">
        <f t="shared" si="150"/>
        <v>0</v>
      </c>
      <c r="AF95" s="21">
        <f t="shared" si="135"/>
        <v>0</v>
      </c>
      <c r="AG95" s="55">
        <f t="shared" si="136"/>
        <v>0</v>
      </c>
      <c r="AH95" s="52">
        <f t="shared" si="137"/>
        <v>0</v>
      </c>
      <c r="AI95" s="52">
        <f t="shared" si="138"/>
        <v>0</v>
      </c>
      <c r="AJ95" s="80">
        <f t="shared" si="139"/>
        <v>32.170001293075103</v>
      </c>
      <c r="AK95" s="9">
        <f t="shared" si="140"/>
        <v>0</v>
      </c>
      <c r="AL95" s="21">
        <f t="shared" si="141"/>
        <v>0</v>
      </c>
      <c r="AM95" s="55">
        <f t="shared" si="149"/>
        <v>0</v>
      </c>
      <c r="AN95" s="52">
        <f t="shared" si="142"/>
        <v>0</v>
      </c>
      <c r="AO95" s="52">
        <f t="shared" si="143"/>
        <v>0</v>
      </c>
      <c r="AP95" s="80">
        <f t="shared" si="144"/>
        <v>32.170001293075103</v>
      </c>
      <c r="AQ95" s="9">
        <f t="shared" si="145"/>
        <v>0</v>
      </c>
      <c r="AR95" s="25">
        <f t="shared" si="146"/>
        <v>0</v>
      </c>
      <c r="AT95" s="16">
        <f t="shared" si="108"/>
        <v>4.5474735088646412E-12</v>
      </c>
    </row>
    <row r="96" spans="2:46" ht="33.75" x14ac:dyDescent="0.25">
      <c r="B96" s="103" t="s">
        <v>32</v>
      </c>
      <c r="C96" s="104">
        <v>16955</v>
      </c>
      <c r="D96" s="105" t="s">
        <v>145</v>
      </c>
      <c r="E96" s="42" t="s">
        <v>12</v>
      </c>
      <c r="F96" s="44">
        <v>84</v>
      </c>
      <c r="G96" s="44">
        <v>84</v>
      </c>
      <c r="H96" s="45">
        <v>7197.48</v>
      </c>
      <c r="I96" s="45">
        <v>50382.39</v>
      </c>
      <c r="J96" s="45">
        <v>46783.62</v>
      </c>
      <c r="K96" s="17">
        <f t="shared" si="117"/>
        <v>84</v>
      </c>
      <c r="L96" s="18">
        <f t="shared" si="118"/>
        <v>50382.39</v>
      </c>
      <c r="M96" s="9">
        <f t="shared" si="119"/>
        <v>599.79</v>
      </c>
      <c r="N96" s="21">
        <f t="shared" si="147"/>
        <v>7197.48</v>
      </c>
      <c r="O96" s="55">
        <f t="shared" si="120"/>
        <v>7197.48</v>
      </c>
      <c r="P96" s="52">
        <v>3598.77</v>
      </c>
      <c r="Q96" s="52">
        <f t="shared" si="121"/>
        <v>7197.48</v>
      </c>
      <c r="R96" s="80">
        <f t="shared" si="122"/>
        <v>32.170001293075103</v>
      </c>
      <c r="S96" s="21">
        <f t="shared" si="123"/>
        <v>2315.4294090688218</v>
      </c>
      <c r="T96" s="21">
        <f t="shared" si="124"/>
        <v>2315.4294090688218</v>
      </c>
      <c r="U96" s="36">
        <f t="shared" si="148"/>
        <v>3598.77</v>
      </c>
      <c r="V96" s="52">
        <f t="shared" si="125"/>
        <v>0</v>
      </c>
      <c r="W96" s="52">
        <f t="shared" si="126"/>
        <v>3598.77</v>
      </c>
      <c r="X96" s="80">
        <f t="shared" si="127"/>
        <v>32.170001293075103</v>
      </c>
      <c r="Y96" s="21">
        <f t="shared" si="128"/>
        <v>1157.7243555347989</v>
      </c>
      <c r="Z96" s="21">
        <f t="shared" si="129"/>
        <v>1157.7243555347989</v>
      </c>
      <c r="AA96" s="55">
        <f t="shared" si="130"/>
        <v>0</v>
      </c>
      <c r="AB96" s="52">
        <f t="shared" si="131"/>
        <v>0</v>
      </c>
      <c r="AC96" s="52">
        <f t="shared" si="132"/>
        <v>0</v>
      </c>
      <c r="AD96" s="80">
        <f t="shared" si="133"/>
        <v>32.170001293075103</v>
      </c>
      <c r="AE96" s="9">
        <f t="shared" si="150"/>
        <v>0</v>
      </c>
      <c r="AF96" s="21">
        <f t="shared" si="135"/>
        <v>0</v>
      </c>
      <c r="AG96" s="55">
        <f t="shared" si="136"/>
        <v>0</v>
      </c>
      <c r="AH96" s="52">
        <f t="shared" si="137"/>
        <v>0</v>
      </c>
      <c r="AI96" s="52">
        <f t="shared" si="138"/>
        <v>0</v>
      </c>
      <c r="AJ96" s="80">
        <f t="shared" si="139"/>
        <v>32.170001293075103</v>
      </c>
      <c r="AK96" s="9">
        <f t="shared" si="140"/>
        <v>0</v>
      </c>
      <c r="AL96" s="21">
        <f t="shared" si="141"/>
        <v>0</v>
      </c>
      <c r="AM96" s="55">
        <f t="shared" si="149"/>
        <v>0</v>
      </c>
      <c r="AN96" s="52">
        <f t="shared" si="142"/>
        <v>0</v>
      </c>
      <c r="AO96" s="52">
        <f t="shared" si="143"/>
        <v>0</v>
      </c>
      <c r="AP96" s="80">
        <f t="shared" si="144"/>
        <v>32.170001293075103</v>
      </c>
      <c r="AQ96" s="9">
        <f t="shared" si="145"/>
        <v>0</v>
      </c>
      <c r="AR96" s="25">
        <f t="shared" si="146"/>
        <v>0</v>
      </c>
      <c r="AT96" s="16">
        <f t="shared" si="108"/>
        <v>-3.1832314562052488E-12</v>
      </c>
    </row>
    <row r="97" spans="2:46" ht="33.75" x14ac:dyDescent="0.25">
      <c r="B97" s="103" t="s">
        <v>33</v>
      </c>
      <c r="C97" s="104">
        <v>16956</v>
      </c>
      <c r="D97" s="105" t="s">
        <v>145</v>
      </c>
      <c r="E97" s="42" t="s">
        <v>12</v>
      </c>
      <c r="F97" s="44">
        <v>84</v>
      </c>
      <c r="G97" s="44">
        <v>84</v>
      </c>
      <c r="H97" s="45">
        <v>7318.56</v>
      </c>
      <c r="I97" s="45">
        <v>51229.51</v>
      </c>
      <c r="J97" s="45">
        <v>47570.64</v>
      </c>
      <c r="K97" s="17">
        <f t="shared" si="117"/>
        <v>84</v>
      </c>
      <c r="L97" s="18">
        <f t="shared" si="118"/>
        <v>51229.51</v>
      </c>
      <c r="M97" s="9">
        <f t="shared" si="119"/>
        <v>609.88</v>
      </c>
      <c r="N97" s="21">
        <f t="shared" si="147"/>
        <v>7318.5599999999995</v>
      </c>
      <c r="O97" s="55">
        <f t="shared" si="120"/>
        <v>7318.56</v>
      </c>
      <c r="P97" s="52">
        <v>3658.87</v>
      </c>
      <c r="Q97" s="52">
        <f t="shared" si="121"/>
        <v>7318.5599999999995</v>
      </c>
      <c r="R97" s="80">
        <f>0.321700012930751*100</f>
        <v>32.170001293075103</v>
      </c>
      <c r="S97" s="21">
        <f t="shared" si="123"/>
        <v>2354.3808466344776</v>
      </c>
      <c r="T97" s="21">
        <f t="shared" si="124"/>
        <v>2354.3808466344772</v>
      </c>
      <c r="U97" s="36">
        <f t="shared" si="148"/>
        <v>3658.87</v>
      </c>
      <c r="V97" s="52">
        <f t="shared" si="125"/>
        <v>0</v>
      </c>
      <c r="W97" s="52">
        <f t="shared" si="126"/>
        <v>3658.87</v>
      </c>
      <c r="X97" s="80">
        <f>0.321700012930751*100</f>
        <v>32.170001293075103</v>
      </c>
      <c r="Y97" s="21">
        <f t="shared" si="128"/>
        <v>1177.0585263119369</v>
      </c>
      <c r="Z97" s="21">
        <f t="shared" si="129"/>
        <v>1177.0585263119369</v>
      </c>
      <c r="AA97" s="55">
        <f t="shared" si="130"/>
        <v>0</v>
      </c>
      <c r="AB97" s="52">
        <f t="shared" si="131"/>
        <v>0</v>
      </c>
      <c r="AC97" s="52">
        <f t="shared" si="132"/>
        <v>0</v>
      </c>
      <c r="AD97" s="80">
        <f>0.321700012930751*100</f>
        <v>32.170001293075103</v>
      </c>
      <c r="AE97" s="9">
        <f t="shared" si="150"/>
        <v>0</v>
      </c>
      <c r="AF97" s="21">
        <f t="shared" si="135"/>
        <v>0</v>
      </c>
      <c r="AG97" s="55">
        <f t="shared" si="136"/>
        <v>0</v>
      </c>
      <c r="AH97" s="52">
        <f t="shared" si="137"/>
        <v>0</v>
      </c>
      <c r="AI97" s="52">
        <f t="shared" si="138"/>
        <v>0</v>
      </c>
      <c r="AJ97" s="80">
        <f>0.321700012930751*100</f>
        <v>32.170001293075103</v>
      </c>
      <c r="AK97" s="9">
        <f t="shared" si="140"/>
        <v>0</v>
      </c>
      <c r="AL97" s="21">
        <f t="shared" si="141"/>
        <v>0</v>
      </c>
      <c r="AM97" s="55">
        <f t="shared" si="149"/>
        <v>0</v>
      </c>
      <c r="AN97" s="52">
        <f t="shared" si="142"/>
        <v>0</v>
      </c>
      <c r="AO97" s="52">
        <f t="shared" si="143"/>
        <v>0</v>
      </c>
      <c r="AP97" s="80">
        <f>0.321700012930751*100</f>
        <v>32.170001293075103</v>
      </c>
      <c r="AQ97" s="9">
        <f t="shared" si="145"/>
        <v>0</v>
      </c>
      <c r="AR97" s="25">
        <f t="shared" si="146"/>
        <v>0</v>
      </c>
      <c r="AT97" s="16">
        <f t="shared" si="108"/>
        <v>2.7284841053187847E-12</v>
      </c>
    </row>
    <row r="98" spans="2:46" ht="15.75" thickBot="1" x14ac:dyDescent="0.3">
      <c r="B98" s="99" t="s">
        <v>15</v>
      </c>
      <c r="C98" s="99"/>
      <c r="D98" s="99"/>
      <c r="E98" s="99"/>
      <c r="F98" s="99"/>
      <c r="G98" s="99"/>
      <c r="H98" s="13">
        <f>SUM(H81:H97)</f>
        <v>2782190.7600000007</v>
      </c>
      <c r="I98" s="13">
        <f>SUM(I81:I97)</f>
        <v>48695602.00999999</v>
      </c>
      <c r="J98" s="13">
        <f>SUM(J81:J97)</f>
        <v>17966607.02</v>
      </c>
      <c r="K98" s="13"/>
      <c r="L98" s="13">
        <f t="shared" ref="L98:Q98" si="151">SUM(L81:L97)</f>
        <v>48695602.00999999</v>
      </c>
      <c r="M98" s="13">
        <f t="shared" si="151"/>
        <v>119132.58000000002</v>
      </c>
      <c r="N98" s="33">
        <f t="shared" si="151"/>
        <v>1429590.96</v>
      </c>
      <c r="O98" s="78">
        <f t="shared" si="151"/>
        <v>2782190.7600000007</v>
      </c>
      <c r="P98" s="59">
        <f t="shared" si="151"/>
        <v>30728994.989999998</v>
      </c>
      <c r="Q98" s="59">
        <f t="shared" si="151"/>
        <v>1412135.1599999997</v>
      </c>
      <c r="R98" s="59"/>
      <c r="S98" s="75">
        <f>SUM(S81:S97)</f>
        <v>865578.99999999895</v>
      </c>
      <c r="T98" s="75">
        <f>SUM(T81:T97)</f>
        <v>454283.8992319681</v>
      </c>
      <c r="U98" s="78">
        <f>SUM(U81:U97)</f>
        <v>2746126.2800000003</v>
      </c>
      <c r="V98" s="59">
        <f>SUM(V81:V97)</f>
        <v>27982868.709999997</v>
      </c>
      <c r="W98" s="59">
        <f>SUM(W81:W97)</f>
        <v>1374332.4799999997</v>
      </c>
      <c r="X98" s="59"/>
      <c r="Y98" s="75">
        <f>SUM(Y81:Y97)</f>
        <v>883428.85978547519</v>
      </c>
      <c r="Z98" s="75">
        <f>SUM(Z81:Z97)</f>
        <v>442122.77658715111</v>
      </c>
      <c r="AA98" s="67">
        <f>SUM(AA81:AA97)</f>
        <v>2655701.1</v>
      </c>
      <c r="AB98" s="13">
        <f>SUM(AB81:AB97)</f>
        <v>25327167.609999999</v>
      </c>
      <c r="AC98" s="13">
        <f>SUM(AC81:AC97)</f>
        <v>1285645.4999999998</v>
      </c>
      <c r="AD98" s="59"/>
      <c r="AE98" s="54">
        <f>SUM(AE81:AE97)</f>
        <v>854339.07821020973</v>
      </c>
      <c r="AF98" s="33">
        <f>SUM(AF81:AF97)</f>
        <v>413592.17397436185</v>
      </c>
      <c r="AG98" s="68">
        <f>SUM(AG81:AG97)</f>
        <v>2608590.7200000002</v>
      </c>
      <c r="AH98" s="59">
        <f>SUM(AH81:AH97)</f>
        <v>22718576.889999997</v>
      </c>
      <c r="AI98" s="59">
        <f>SUM(AI81:AI97)</f>
        <v>1238535.1199999999</v>
      </c>
      <c r="AJ98" s="59"/>
      <c r="AK98" s="70">
        <f>SUM(AK81:AK97)</f>
        <v>839183.66835503711</v>
      </c>
      <c r="AL98" s="75">
        <f>SUM(AL81:AL97)</f>
        <v>398436.76411918923</v>
      </c>
      <c r="AM98" s="68">
        <f>SUM(AM81:AM97)</f>
        <v>2604617.4300000002</v>
      </c>
      <c r="AN98" s="59">
        <f>SUM(AN81:AN97)</f>
        <v>20113959.459999997</v>
      </c>
      <c r="AO98" s="59">
        <f>SUM(AO81:AO97)</f>
        <v>1234561.8299999998</v>
      </c>
      <c r="AP98" s="59"/>
      <c r="AQ98" s="70">
        <f>SUM(AQ81:AQ97)</f>
        <v>837905.46091065952</v>
      </c>
      <c r="AR98" s="71">
        <f>SUM(AR81:AR97)</f>
        <v>397158.55667481164</v>
      </c>
    </row>
    <row r="99" spans="2:46" x14ac:dyDescent="0.25">
      <c r="O99" s="60"/>
      <c r="P99" s="61"/>
      <c r="Q99" s="61"/>
      <c r="R99" s="61"/>
      <c r="S99" s="61"/>
      <c r="T99" s="87"/>
      <c r="U99" s="60"/>
      <c r="V99" s="61"/>
      <c r="W99" s="61"/>
      <c r="X99" s="61"/>
      <c r="Y99" s="61"/>
      <c r="Z99" s="87"/>
      <c r="AA99" s="65"/>
      <c r="AD99" s="15"/>
      <c r="AG99" s="49"/>
      <c r="AJ99" s="15"/>
      <c r="AM99" s="49"/>
      <c r="AP99" s="15"/>
      <c r="AR99" s="28"/>
    </row>
    <row r="100" spans="2:46" x14ac:dyDescent="0.25">
      <c r="O100" s="37"/>
      <c r="U100" s="37"/>
      <c r="Z100" s="38"/>
      <c r="AA100" s="65"/>
      <c r="AD100" s="15"/>
      <c r="AG100" s="49"/>
      <c r="AJ100" s="15"/>
      <c r="AM100" s="49"/>
      <c r="AP100" s="15"/>
      <c r="AR100" s="38"/>
    </row>
    <row r="101" spans="2:46" x14ac:dyDescent="0.25">
      <c r="H101" s="15"/>
      <c r="O101" s="37"/>
      <c r="U101" s="37"/>
      <c r="Z101" s="38"/>
      <c r="AG101" s="27"/>
      <c r="AM101" s="27"/>
      <c r="AR101" s="38"/>
    </row>
    <row r="102" spans="2:46" ht="15.75" thickBot="1" x14ac:dyDescent="0.3">
      <c r="H102" s="16"/>
      <c r="O102" s="57">
        <f>O98+O77+O60</f>
        <v>12471523.260000005</v>
      </c>
      <c r="P102" s="62">
        <f>P98+P77+P60</f>
        <v>126532054.17999999</v>
      </c>
      <c r="Q102" s="62">
        <f>Q98+Q77+Q60</f>
        <v>9489159.3400000036</v>
      </c>
      <c r="R102" s="30" t="s">
        <v>45</v>
      </c>
      <c r="S102" s="31">
        <f>S98+S77+S60</f>
        <v>4520862.3390395809</v>
      </c>
      <c r="T102" s="64">
        <f>T98+T77+T60</f>
        <v>3883164.7619531834</v>
      </c>
      <c r="U102" s="69">
        <f>U98+U77+U60</f>
        <v>16989068.780000001</v>
      </c>
      <c r="V102" s="62">
        <f>V98+V77+V60</f>
        <v>116560967.53000003</v>
      </c>
      <c r="W102" s="62">
        <f>W98+W77+W60</f>
        <v>13946213.810000002</v>
      </c>
      <c r="X102" s="30" t="s">
        <v>45</v>
      </c>
      <c r="Y102" s="31">
        <f>Y98+Y77+Y60</f>
        <v>8316828.4687228762</v>
      </c>
      <c r="Z102" s="31">
        <f>Z98+Z77+Z60</f>
        <v>7630967.1331935637</v>
      </c>
      <c r="AA102" s="79">
        <f>AA98+AA77+AA60</f>
        <v>15631377.330000002</v>
      </c>
      <c r="AB102" s="62">
        <f>AB98+AB77+AB60</f>
        <v>100929590.2</v>
      </c>
      <c r="AC102" s="62">
        <f>AC98+AC77+AC60</f>
        <v>13472444.130000001</v>
      </c>
      <c r="AD102" s="30" t="s">
        <v>45</v>
      </c>
      <c r="AE102" s="58">
        <f>AE98+AE77+AE60</f>
        <v>8328545.93446502</v>
      </c>
      <c r="AF102" s="64">
        <f>AF98+AF77+AF60</f>
        <v>7772348.9413935468</v>
      </c>
      <c r="AG102" s="57">
        <f>AG98+AG77+AG60</f>
        <v>10352400.900000002</v>
      </c>
      <c r="AH102" s="62">
        <f>AH98+AH77+AH60</f>
        <v>91980785.620000005</v>
      </c>
      <c r="AI102" s="62">
        <f>AI98+AI77+AI60</f>
        <v>8193467.7000000002</v>
      </c>
      <c r="AJ102" s="30" t="s">
        <v>45</v>
      </c>
      <c r="AK102" s="58">
        <f>AK98+AK77+AK60</f>
        <v>4347186.8754272619</v>
      </c>
      <c r="AL102" s="64">
        <f>AL98+AL77+AL60</f>
        <v>3790989.8823557883</v>
      </c>
      <c r="AM102" s="76">
        <f>AM98+AM77+AM60</f>
        <v>9875847.0800000019</v>
      </c>
      <c r="AN102" s="72">
        <f>AN98+AN77+AN60</f>
        <v>82104938.539999992</v>
      </c>
      <c r="AO102" s="72">
        <f>AO98+AO77+AO60</f>
        <v>7716913.8800000008</v>
      </c>
      <c r="AP102" s="73" t="s">
        <v>45</v>
      </c>
      <c r="AQ102" s="77">
        <f>AQ98+AQ77+AQ60</f>
        <v>4273055.4179264493</v>
      </c>
      <c r="AR102" s="74">
        <f>AR98+AR77+AR60</f>
        <v>3716858.4248549752</v>
      </c>
    </row>
    <row r="104" spans="2:46" x14ac:dyDescent="0.25">
      <c r="E104" s="1" t="s">
        <v>154</v>
      </c>
      <c r="G104" s="1" t="s">
        <v>154</v>
      </c>
      <c r="K104" s="1" t="s">
        <v>155</v>
      </c>
      <c r="T104" s="16"/>
      <c r="Y104" s="16"/>
      <c r="Z104" s="16"/>
      <c r="AF104" s="16"/>
      <c r="AL104" s="16"/>
      <c r="AR104" s="16"/>
    </row>
    <row r="105" spans="2:46" x14ac:dyDescent="0.25">
      <c r="P105" s="1" t="s">
        <v>189</v>
      </c>
      <c r="S105" s="2"/>
      <c r="T105" s="2"/>
      <c r="U105" s="2"/>
      <c r="X105" s="2"/>
      <c r="Y105" s="2"/>
      <c r="Z105" s="2"/>
      <c r="AF105" s="2"/>
      <c r="AL105" s="2"/>
      <c r="AR105" s="2"/>
    </row>
    <row r="106" spans="2:46" x14ac:dyDescent="0.25">
      <c r="P106" s="92" t="s">
        <v>188</v>
      </c>
      <c r="Q106" s="92"/>
      <c r="R106" s="93">
        <v>975274.27</v>
      </c>
      <c r="S106" s="93"/>
      <c r="T106" s="93"/>
      <c r="U106"/>
    </row>
    <row r="107" spans="2:46" x14ac:dyDescent="0.25">
      <c r="P107" s="92" t="s">
        <v>178</v>
      </c>
      <c r="Q107" s="92"/>
      <c r="R107" s="93">
        <v>990052.59</v>
      </c>
      <c r="S107" s="93"/>
      <c r="T107" s="93"/>
      <c r="U107"/>
    </row>
    <row r="108" spans="2:46" x14ac:dyDescent="0.25">
      <c r="P108" s="92" t="s">
        <v>179</v>
      </c>
      <c r="Q108" s="92"/>
      <c r="R108" s="93">
        <v>2555535.48</v>
      </c>
      <c r="S108" s="93"/>
      <c r="T108" s="93"/>
      <c r="U108"/>
    </row>
    <row r="109" spans="2:46" x14ac:dyDescent="0.25">
      <c r="P109"/>
      <c r="Q109"/>
      <c r="R109"/>
      <c r="S109"/>
      <c r="T109" s="90">
        <f>SUM(R106:T108)</f>
        <v>4520862.34</v>
      </c>
      <c r="U109"/>
    </row>
    <row r="110" spans="2:46" x14ac:dyDescent="0.25">
      <c r="P110"/>
      <c r="Q110"/>
      <c r="R110"/>
      <c r="S110"/>
      <c r="T110"/>
      <c r="U110"/>
    </row>
  </sheetData>
  <mergeCells count="14">
    <mergeCell ref="AG2:AL2"/>
    <mergeCell ref="AM2:AR2"/>
    <mergeCell ref="P106:Q106"/>
    <mergeCell ref="P107:Q107"/>
    <mergeCell ref="B60:G60"/>
    <mergeCell ref="B77:G77"/>
    <mergeCell ref="B98:G98"/>
    <mergeCell ref="O2:T2"/>
    <mergeCell ref="U2:Z2"/>
    <mergeCell ref="P108:Q108"/>
    <mergeCell ref="R106:T106"/>
    <mergeCell ref="R107:T107"/>
    <mergeCell ref="R108:T108"/>
    <mergeCell ref="AA2:AF2"/>
  </mergeCells>
  <pageMargins left="0.7" right="0.7" top="0.75" bottom="0.75" header="0.3" footer="0.3"/>
  <pageSetup paperSize="8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Куликова Оксана Станиславовна</dc:creator>
  <cp:lastModifiedBy>Шипицын Иван Александрович</cp:lastModifiedBy>
  <cp:lastPrinted>2025-04-25T20:23:10Z</cp:lastPrinted>
  <dcterms:created xsi:type="dcterms:W3CDTF">2015-06-05T18:19:34Z</dcterms:created>
  <dcterms:modified xsi:type="dcterms:W3CDTF">2025-04-25T20:23:26Z</dcterms:modified>
</cp:coreProperties>
</file>