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\\eagle.slenergo.ru\PTO\Рабочая ЭЭ\15. Балансы\Балансы 2025 Пельвож\"/>
    </mc:Choice>
  </mc:AlternateContent>
  <xr:revisionPtr revIDLastSave="0" documentId="13_ncr:1_{962648B6-9D95-4B55-9A48-B219A00237CA}" xr6:coauthVersionLast="45" xr6:coauthVersionMax="45" xr10:uidLastSave="{00000000-0000-0000-0000-000000000000}"/>
  <bookViews>
    <workbookView xWindow="-120" yWindow="-120" windowWidth="29040" windowHeight="15840" tabRatio="942" activeTab="1" xr2:uid="{FE00F6EA-20D8-40F1-8EAF-71B721B6A52D}"/>
  </bookViews>
  <sheets>
    <sheet name="Титульный " sheetId="1" r:id="rId1"/>
    <sheet name="январь" sheetId="3" r:id="rId2"/>
    <sheet name="февраль" sheetId="4" r:id="rId3"/>
    <sheet name="март" sheetId="5" r:id="rId4"/>
    <sheet name="апрель" sheetId="6" r:id="rId5"/>
    <sheet name="май" sheetId="7" r:id="rId6"/>
    <sheet name="июнь" sheetId="8" r:id="rId7"/>
    <sheet name="июль" sheetId="9" r:id="rId8"/>
    <sheet name="август" sheetId="10" r:id="rId9"/>
    <sheet name="сентябрь" sheetId="11" r:id="rId10"/>
    <sheet name="октябрь" sheetId="12" r:id="rId11"/>
    <sheet name="ноябрь" sheetId="13" r:id="rId12"/>
    <sheet name="декабрь" sheetId="14" r:id="rId13"/>
    <sheet name="I квартал" sheetId="15" r:id="rId14"/>
    <sheet name="II квартал" sheetId="16" r:id="rId15"/>
    <sheet name="III квартал" sheetId="17" r:id="rId16"/>
    <sheet name="IV квартал" sheetId="18" r:id="rId17"/>
    <sheet name="ГОД" sheetId="19" r:id="rId18"/>
    <sheet name="Ф9" sheetId="20" r:id="rId19"/>
    <sheet name="Ф10" sheetId="21" r:id="rId20"/>
  </sheets>
  <externalReferences>
    <externalReference r:id="rId21"/>
  </externalReferences>
  <definedNames>
    <definedName name="god">[1]Титульный!$F$9</definedName>
    <definedName name="org">[1]Титульный!$F$13</definedName>
    <definedName name="region_name">[1]Титульный!$F$7</definedName>
    <definedName name="station">[1]Титульный!$F$18</definedName>
    <definedName name="STYPE">[1]TEHSHEET!$B$2:$B$4</definedName>
    <definedName name="type_station">[1]Титульный!$F$20</definedName>
    <definedName name="version">[1]Инструкция!$B$3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4" l="1"/>
  <c r="G7" i="5"/>
  <c r="G7" i="6"/>
  <c r="G7" i="7"/>
  <c r="G7" i="8"/>
  <c r="G7" i="9"/>
  <c r="G7" i="10"/>
  <c r="G7" i="11"/>
  <c r="G7" i="12"/>
  <c r="G7" i="13"/>
  <c r="G7" i="14"/>
  <c r="G7" i="15"/>
  <c r="G7" i="16"/>
  <c r="G7" i="17"/>
  <c r="G7" i="18"/>
  <c r="G7" i="19"/>
  <c r="G7" i="3"/>
  <c r="G9" i="16"/>
  <c r="G9" i="17"/>
  <c r="G9" i="18"/>
  <c r="G9" i="19"/>
  <c r="G9" i="15"/>
  <c r="H9" i="16"/>
  <c r="H9" i="17"/>
  <c r="H9" i="18"/>
  <c r="H9" i="19"/>
  <c r="H9" i="15"/>
  <c r="I9" i="16"/>
  <c r="I9" i="17"/>
  <c r="I9" i="18"/>
  <c r="I9" i="19"/>
  <c r="I9" i="15"/>
  <c r="J9" i="16"/>
  <c r="J9" i="17"/>
  <c r="J9" i="18"/>
  <c r="J9" i="19"/>
  <c r="J9" i="15"/>
  <c r="D6" i="16"/>
  <c r="D6" i="17"/>
  <c r="D6" i="18"/>
  <c r="D6" i="19"/>
  <c r="D6" i="15"/>
  <c r="G9" i="5"/>
  <c r="G9" i="6"/>
  <c r="G9" i="7"/>
  <c r="G9" i="8"/>
  <c r="G9" i="9"/>
  <c r="G9" i="10"/>
  <c r="G9" i="11"/>
  <c r="G9" i="12"/>
  <c r="G9" i="13"/>
  <c r="G9" i="14"/>
  <c r="G9" i="4"/>
  <c r="H9" i="5"/>
  <c r="H9" i="6"/>
  <c r="H9" i="7"/>
  <c r="H9" i="8"/>
  <c r="H9" i="9"/>
  <c r="H9" i="10"/>
  <c r="H9" i="11"/>
  <c r="H9" i="12"/>
  <c r="H9" i="13"/>
  <c r="H9" i="14"/>
  <c r="H9" i="4"/>
  <c r="I9" i="5"/>
  <c r="I9" i="6"/>
  <c r="I9" i="7"/>
  <c r="I9" i="8"/>
  <c r="I9" i="9"/>
  <c r="I9" i="10"/>
  <c r="I9" i="11"/>
  <c r="I9" i="12"/>
  <c r="I9" i="13"/>
  <c r="I9" i="14"/>
  <c r="I9" i="4"/>
  <c r="J9" i="5"/>
  <c r="J9" i="6"/>
  <c r="J9" i="7"/>
  <c r="J9" i="8"/>
  <c r="J9" i="9"/>
  <c r="J9" i="10"/>
  <c r="J9" i="11"/>
  <c r="J9" i="12"/>
  <c r="J9" i="13"/>
  <c r="J9" i="14"/>
  <c r="J9" i="4"/>
  <c r="D6" i="5"/>
  <c r="D6" i="6"/>
  <c r="D6" i="7"/>
  <c r="D6" i="8"/>
  <c r="D6" i="9"/>
  <c r="D6" i="10"/>
  <c r="D6" i="11"/>
  <c r="D6" i="12"/>
  <c r="D6" i="13"/>
  <c r="D6" i="14"/>
  <c r="D6" i="4"/>
  <c r="F1" i="4"/>
  <c r="G9" i="3"/>
  <c r="H9" i="3"/>
  <c r="I9" i="3"/>
  <c r="J9" i="3"/>
  <c r="D1" i="20" l="1"/>
  <c r="DD8" i="20" s="1"/>
  <c r="F8" i="20"/>
  <c r="D1" i="21"/>
  <c r="F8" i="21" s="1"/>
  <c r="G59" i="19"/>
  <c r="H59" i="19"/>
  <c r="I59" i="19"/>
  <c r="G60" i="19"/>
  <c r="H60" i="19"/>
  <c r="I60" i="19"/>
  <c r="G61" i="19"/>
  <c r="H61" i="19"/>
  <c r="I61" i="19"/>
  <c r="G62" i="19"/>
  <c r="H62" i="19"/>
  <c r="I62" i="19"/>
  <c r="G63" i="19"/>
  <c r="H63" i="19"/>
  <c r="I63" i="19"/>
  <c r="G64" i="19"/>
  <c r="H64" i="19"/>
  <c r="I64" i="19"/>
  <c r="G31" i="19"/>
  <c r="H31" i="19"/>
  <c r="I31" i="19"/>
  <c r="G32" i="19"/>
  <c r="H32" i="19"/>
  <c r="I32" i="19"/>
  <c r="G33" i="19"/>
  <c r="H33" i="19"/>
  <c r="I33" i="19"/>
  <c r="G34" i="19"/>
  <c r="H34" i="19"/>
  <c r="I34" i="19"/>
  <c r="G35" i="19"/>
  <c r="H35" i="19"/>
  <c r="I35" i="19"/>
  <c r="G36" i="19"/>
  <c r="H36" i="19"/>
  <c r="I36" i="19"/>
  <c r="G37" i="19"/>
  <c r="H37" i="19"/>
  <c r="I37" i="19"/>
  <c r="G38" i="19"/>
  <c r="H38" i="19"/>
  <c r="I38" i="19"/>
  <c r="G39" i="19"/>
  <c r="H39" i="19"/>
  <c r="I39" i="19"/>
  <c r="G40" i="19"/>
  <c r="H40" i="19"/>
  <c r="I40" i="19"/>
  <c r="G41" i="19"/>
  <c r="H41" i="19"/>
  <c r="I41" i="19"/>
  <c r="G42" i="19"/>
  <c r="H42" i="19"/>
  <c r="I42" i="19"/>
  <c r="G43" i="19"/>
  <c r="H43" i="19"/>
  <c r="I43" i="19"/>
  <c r="G44" i="19"/>
  <c r="H44" i="19"/>
  <c r="I44" i="19"/>
  <c r="G45" i="19"/>
  <c r="H45" i="19"/>
  <c r="I45" i="19"/>
  <c r="G46" i="19"/>
  <c r="H46" i="19"/>
  <c r="I46" i="19"/>
  <c r="G47" i="19"/>
  <c r="H47" i="19"/>
  <c r="I47" i="19"/>
  <c r="G48" i="19"/>
  <c r="H48" i="19"/>
  <c r="I48" i="19"/>
  <c r="G49" i="19"/>
  <c r="H49" i="19"/>
  <c r="I49" i="19"/>
  <c r="G50" i="19"/>
  <c r="H50" i="19"/>
  <c r="I50" i="19"/>
  <c r="G51" i="19"/>
  <c r="H51" i="19"/>
  <c r="H54" i="19" s="1"/>
  <c r="I51" i="19"/>
  <c r="G52" i="19"/>
  <c r="H52" i="19"/>
  <c r="I52" i="19"/>
  <c r="G53" i="19"/>
  <c r="H53" i="19"/>
  <c r="I53" i="19"/>
  <c r="G54" i="19"/>
  <c r="I54" i="19"/>
  <c r="G55" i="19"/>
  <c r="H55" i="19"/>
  <c r="I55" i="19"/>
  <c r="G56" i="19"/>
  <c r="H56" i="19"/>
  <c r="I56" i="19"/>
  <c r="G24" i="19"/>
  <c r="H24" i="19"/>
  <c r="I24" i="19"/>
  <c r="G25" i="19"/>
  <c r="H25" i="19"/>
  <c r="I25" i="19"/>
  <c r="G26" i="19"/>
  <c r="H26" i="19"/>
  <c r="I26" i="19"/>
  <c r="G27" i="19"/>
  <c r="G28" i="19" s="1"/>
  <c r="H27" i="19"/>
  <c r="I27" i="19"/>
  <c r="I28" i="19" s="1"/>
  <c r="H28" i="19"/>
  <c r="G29" i="19"/>
  <c r="H29" i="19"/>
  <c r="I29" i="19"/>
  <c r="G22" i="19"/>
  <c r="H22" i="19"/>
  <c r="I22" i="19"/>
  <c r="G11" i="19"/>
  <c r="H11" i="19"/>
  <c r="I11" i="19"/>
  <c r="G12" i="19"/>
  <c r="H12" i="19"/>
  <c r="I12" i="19"/>
  <c r="G13" i="19"/>
  <c r="H13" i="19"/>
  <c r="I13" i="19"/>
  <c r="G14" i="19"/>
  <c r="H14" i="19"/>
  <c r="I14" i="19"/>
  <c r="G15" i="19"/>
  <c r="H15" i="19"/>
  <c r="I15" i="19"/>
  <c r="G16" i="19"/>
  <c r="H16" i="19"/>
  <c r="I16" i="19"/>
  <c r="G17" i="19"/>
  <c r="H17" i="19"/>
  <c r="I17" i="19"/>
  <c r="G18" i="19"/>
  <c r="H18" i="19"/>
  <c r="I18" i="19"/>
  <c r="G19" i="19"/>
  <c r="H19" i="19"/>
  <c r="I19" i="19"/>
  <c r="G20" i="19"/>
  <c r="H20" i="19"/>
  <c r="I20" i="19"/>
  <c r="J64" i="19"/>
  <c r="J63" i="19"/>
  <c r="J62" i="19"/>
  <c r="J61" i="19"/>
  <c r="J60" i="19"/>
  <c r="J59" i="19"/>
  <c r="J56" i="19"/>
  <c r="J55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31" i="19"/>
  <c r="J29" i="19"/>
  <c r="J28" i="19"/>
  <c r="J27" i="19"/>
  <c r="J26" i="19"/>
  <c r="J25" i="19"/>
  <c r="J24" i="19"/>
  <c r="J23" i="19"/>
  <c r="J22" i="19"/>
  <c r="J21" i="19"/>
  <c r="J20" i="19"/>
  <c r="J12" i="19"/>
  <c r="J13" i="19"/>
  <c r="J14" i="19"/>
  <c r="J15" i="19"/>
  <c r="J16" i="19"/>
  <c r="J17" i="19"/>
  <c r="J18" i="19"/>
  <c r="J19" i="19"/>
  <c r="J11" i="19"/>
  <c r="I64" i="18"/>
  <c r="H64" i="18"/>
  <c r="H65" i="18" s="1"/>
  <c r="G64" i="18"/>
  <c r="I63" i="18"/>
  <c r="H63" i="18"/>
  <c r="G63" i="18"/>
  <c r="I62" i="18"/>
  <c r="H62" i="18"/>
  <c r="G62" i="18"/>
  <c r="I61" i="18"/>
  <c r="H61" i="18"/>
  <c r="G61" i="18"/>
  <c r="I60" i="18"/>
  <c r="H60" i="18"/>
  <c r="G60" i="18"/>
  <c r="I59" i="18"/>
  <c r="H59" i="18"/>
  <c r="G59" i="18"/>
  <c r="G65" i="18"/>
  <c r="G31" i="18"/>
  <c r="H31" i="18"/>
  <c r="I31" i="18"/>
  <c r="G32" i="18"/>
  <c r="H32" i="18"/>
  <c r="I32" i="18"/>
  <c r="G33" i="18"/>
  <c r="H33" i="18"/>
  <c r="I33" i="18"/>
  <c r="G34" i="18"/>
  <c r="H34" i="18"/>
  <c r="I34" i="18"/>
  <c r="G35" i="18"/>
  <c r="H35" i="18"/>
  <c r="I35" i="18"/>
  <c r="G36" i="18"/>
  <c r="H36" i="18"/>
  <c r="I36" i="18"/>
  <c r="G37" i="18"/>
  <c r="H37" i="18"/>
  <c r="I37" i="18"/>
  <c r="G38" i="18"/>
  <c r="H38" i="18"/>
  <c r="I38" i="18"/>
  <c r="G39" i="18"/>
  <c r="H39" i="18"/>
  <c r="I39" i="18"/>
  <c r="G40" i="18"/>
  <c r="H40" i="18"/>
  <c r="I40" i="18"/>
  <c r="G41" i="18"/>
  <c r="H41" i="18"/>
  <c r="I41" i="18"/>
  <c r="G42" i="18"/>
  <c r="H42" i="18"/>
  <c r="I42" i="18"/>
  <c r="G43" i="18"/>
  <c r="H43" i="18"/>
  <c r="I43" i="18"/>
  <c r="G44" i="18"/>
  <c r="H44" i="18"/>
  <c r="I44" i="18"/>
  <c r="G45" i="18"/>
  <c r="H45" i="18"/>
  <c r="I45" i="18"/>
  <c r="G46" i="18"/>
  <c r="H46" i="18"/>
  <c r="I46" i="18"/>
  <c r="G47" i="18"/>
  <c r="H47" i="18"/>
  <c r="I47" i="18"/>
  <c r="G48" i="18"/>
  <c r="H48" i="18"/>
  <c r="I48" i="18"/>
  <c r="G49" i="18"/>
  <c r="H49" i="18"/>
  <c r="I49" i="18"/>
  <c r="G50" i="18"/>
  <c r="H50" i="18"/>
  <c r="I50" i="18"/>
  <c r="G51" i="18"/>
  <c r="H51" i="18"/>
  <c r="H54" i="18" s="1"/>
  <c r="I51" i="18"/>
  <c r="G52" i="18"/>
  <c r="H52" i="18"/>
  <c r="I52" i="18"/>
  <c r="G53" i="18"/>
  <c r="H53" i="18"/>
  <c r="I53" i="18"/>
  <c r="G54" i="18"/>
  <c r="I54" i="18"/>
  <c r="G55" i="18"/>
  <c r="H55" i="18"/>
  <c r="I55" i="18"/>
  <c r="G56" i="18"/>
  <c r="H56" i="18"/>
  <c r="I56" i="18"/>
  <c r="G24" i="18"/>
  <c r="H24" i="18"/>
  <c r="I24" i="18"/>
  <c r="G25" i="18"/>
  <c r="H25" i="18"/>
  <c r="I25" i="18"/>
  <c r="G26" i="18"/>
  <c r="H26" i="18"/>
  <c r="I26" i="18"/>
  <c r="G27" i="18"/>
  <c r="G28" i="18" s="1"/>
  <c r="H27" i="18"/>
  <c r="H28" i="18" s="1"/>
  <c r="I27" i="18"/>
  <c r="I28" i="18" s="1"/>
  <c r="G29" i="18"/>
  <c r="H29" i="18"/>
  <c r="I29" i="18"/>
  <c r="G22" i="18"/>
  <c r="H22" i="18"/>
  <c r="I22" i="18"/>
  <c r="G11" i="18"/>
  <c r="H11" i="18"/>
  <c r="I11" i="18"/>
  <c r="G12" i="18"/>
  <c r="H12" i="18"/>
  <c r="I12" i="18"/>
  <c r="G13" i="18"/>
  <c r="H13" i="18"/>
  <c r="I13" i="18"/>
  <c r="G14" i="18"/>
  <c r="H14" i="18"/>
  <c r="I14" i="18"/>
  <c r="G15" i="18"/>
  <c r="H15" i="18"/>
  <c r="I15" i="18"/>
  <c r="G16" i="18"/>
  <c r="H16" i="18"/>
  <c r="I16" i="18"/>
  <c r="G17" i="18"/>
  <c r="H17" i="18"/>
  <c r="I17" i="18"/>
  <c r="G18" i="18"/>
  <c r="H18" i="18"/>
  <c r="I18" i="18"/>
  <c r="G19" i="18"/>
  <c r="H19" i="18"/>
  <c r="I19" i="18"/>
  <c r="G20" i="18"/>
  <c r="H20" i="18"/>
  <c r="I20" i="18"/>
  <c r="J60" i="18"/>
  <c r="J61" i="18"/>
  <c r="J62" i="18"/>
  <c r="J63" i="18"/>
  <c r="J64" i="18"/>
  <c r="J59" i="18"/>
  <c r="J54" i="18"/>
  <c r="J56" i="18"/>
  <c r="J55" i="18"/>
  <c r="J53" i="18"/>
  <c r="J52" i="18"/>
  <c r="J51" i="18"/>
  <c r="J50" i="18"/>
  <c r="J49" i="18"/>
  <c r="J48" i="18"/>
  <c r="J47" i="18"/>
  <c r="J46" i="18"/>
  <c r="J45" i="18"/>
  <c r="J44" i="18"/>
  <c r="J43" i="18"/>
  <c r="J42" i="18"/>
  <c r="J41" i="18"/>
  <c r="J40" i="18"/>
  <c r="J39" i="18"/>
  <c r="J38" i="18"/>
  <c r="J37" i="18"/>
  <c r="J36" i="18"/>
  <c r="J35" i="18"/>
  <c r="J34" i="18"/>
  <c r="J33" i="18"/>
  <c r="J32" i="18"/>
  <c r="J31" i="18"/>
  <c r="J29" i="18"/>
  <c r="J22" i="18"/>
  <c r="J23" i="18"/>
  <c r="J24" i="18"/>
  <c r="J25" i="18"/>
  <c r="J26" i="18"/>
  <c r="J27" i="18"/>
  <c r="J21" i="18"/>
  <c r="J12" i="18"/>
  <c r="J13" i="18"/>
  <c r="J14" i="18"/>
  <c r="J15" i="18"/>
  <c r="J16" i="18"/>
  <c r="J17" i="18"/>
  <c r="J18" i="18"/>
  <c r="J19" i="18"/>
  <c r="J20" i="18"/>
  <c r="J11" i="18"/>
  <c r="G59" i="17"/>
  <c r="H59" i="17"/>
  <c r="I59" i="17"/>
  <c r="G60" i="17"/>
  <c r="H60" i="17"/>
  <c r="I60" i="17"/>
  <c r="G61" i="17"/>
  <c r="H61" i="17"/>
  <c r="I61" i="17"/>
  <c r="G62" i="17"/>
  <c r="H62" i="17"/>
  <c r="I62" i="17"/>
  <c r="G63" i="17"/>
  <c r="H63" i="17"/>
  <c r="I63" i="17"/>
  <c r="G64" i="17"/>
  <c r="H64" i="17"/>
  <c r="I64" i="17"/>
  <c r="G31" i="17"/>
  <c r="H31" i="17"/>
  <c r="I31" i="17"/>
  <c r="G32" i="17"/>
  <c r="H32" i="17"/>
  <c r="I32" i="17"/>
  <c r="G33" i="17"/>
  <c r="H33" i="17"/>
  <c r="I33" i="17"/>
  <c r="G34" i="17"/>
  <c r="H34" i="17"/>
  <c r="I34" i="17"/>
  <c r="G35" i="17"/>
  <c r="H35" i="17"/>
  <c r="I35" i="17"/>
  <c r="G36" i="17"/>
  <c r="H36" i="17"/>
  <c r="I36" i="17"/>
  <c r="G37" i="17"/>
  <c r="H37" i="17"/>
  <c r="I37" i="17"/>
  <c r="G38" i="17"/>
  <c r="H38" i="17"/>
  <c r="I38" i="17"/>
  <c r="G39" i="17"/>
  <c r="H39" i="17"/>
  <c r="I39" i="17"/>
  <c r="G40" i="17"/>
  <c r="H40" i="17"/>
  <c r="I40" i="17"/>
  <c r="G41" i="17"/>
  <c r="H41" i="17"/>
  <c r="I41" i="17"/>
  <c r="G42" i="17"/>
  <c r="H42" i="17"/>
  <c r="I42" i="17"/>
  <c r="G43" i="17"/>
  <c r="H43" i="17"/>
  <c r="I43" i="17"/>
  <c r="G44" i="17"/>
  <c r="H44" i="17"/>
  <c r="I44" i="17"/>
  <c r="G45" i="17"/>
  <c r="H45" i="17"/>
  <c r="I45" i="17"/>
  <c r="G46" i="17"/>
  <c r="H46" i="17"/>
  <c r="I46" i="17"/>
  <c r="G47" i="17"/>
  <c r="H47" i="17"/>
  <c r="I47" i="17"/>
  <c r="G48" i="17"/>
  <c r="H48" i="17"/>
  <c r="I48" i="17"/>
  <c r="G49" i="17"/>
  <c r="H49" i="17"/>
  <c r="I49" i="17"/>
  <c r="G50" i="17"/>
  <c r="H50" i="17"/>
  <c r="I50" i="17"/>
  <c r="G51" i="17"/>
  <c r="H51" i="17"/>
  <c r="H54" i="17" s="1"/>
  <c r="I51" i="17"/>
  <c r="G52" i="17"/>
  <c r="H52" i="17"/>
  <c r="I52" i="17"/>
  <c r="G53" i="17"/>
  <c r="H53" i="17"/>
  <c r="I53" i="17"/>
  <c r="G54" i="17"/>
  <c r="I54" i="17"/>
  <c r="G55" i="17"/>
  <c r="H55" i="17"/>
  <c r="I55" i="17"/>
  <c r="G56" i="17"/>
  <c r="H56" i="17"/>
  <c r="I56" i="17"/>
  <c r="G24" i="17"/>
  <c r="H24" i="17"/>
  <c r="I24" i="17"/>
  <c r="G25" i="17"/>
  <c r="H25" i="17"/>
  <c r="I25" i="17"/>
  <c r="G26" i="17"/>
  <c r="H26" i="17"/>
  <c r="I26" i="17"/>
  <c r="G27" i="17"/>
  <c r="G28" i="17" s="1"/>
  <c r="H27" i="17"/>
  <c r="H28" i="17" s="1"/>
  <c r="I27" i="17"/>
  <c r="I28" i="17" s="1"/>
  <c r="G29" i="17"/>
  <c r="H29" i="17"/>
  <c r="I29" i="17"/>
  <c r="G22" i="17"/>
  <c r="H22" i="17"/>
  <c r="I22" i="17"/>
  <c r="G11" i="17"/>
  <c r="H11" i="17"/>
  <c r="I11" i="17"/>
  <c r="G12" i="17"/>
  <c r="H12" i="17"/>
  <c r="I12" i="17"/>
  <c r="G13" i="17"/>
  <c r="H13" i="17"/>
  <c r="I13" i="17"/>
  <c r="G14" i="17"/>
  <c r="H14" i="17"/>
  <c r="I14" i="17"/>
  <c r="G15" i="17"/>
  <c r="H15" i="17"/>
  <c r="I15" i="17"/>
  <c r="G16" i="17"/>
  <c r="H16" i="17"/>
  <c r="I16" i="17"/>
  <c r="G17" i="17"/>
  <c r="H17" i="17"/>
  <c r="I17" i="17"/>
  <c r="G18" i="17"/>
  <c r="H18" i="17"/>
  <c r="I18" i="17"/>
  <c r="G19" i="17"/>
  <c r="H19" i="17"/>
  <c r="I19" i="17"/>
  <c r="G20" i="17"/>
  <c r="H20" i="17"/>
  <c r="I20" i="17"/>
  <c r="J60" i="17"/>
  <c r="J61" i="17"/>
  <c r="J62" i="17"/>
  <c r="J63" i="17"/>
  <c r="J64" i="17"/>
  <c r="J59" i="17"/>
  <c r="J54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5" i="17"/>
  <c r="J56" i="17"/>
  <c r="J65" i="17"/>
  <c r="J31" i="17"/>
  <c r="J29" i="17"/>
  <c r="J27" i="17"/>
  <c r="J24" i="17"/>
  <c r="J25" i="17"/>
  <c r="J26" i="17"/>
  <c r="J23" i="17"/>
  <c r="J22" i="17"/>
  <c r="J21" i="17"/>
  <c r="J12" i="17"/>
  <c r="J13" i="17"/>
  <c r="J14" i="17"/>
  <c r="J15" i="17"/>
  <c r="J16" i="17"/>
  <c r="J17" i="17"/>
  <c r="J18" i="17"/>
  <c r="J19" i="17"/>
  <c r="J20" i="17"/>
  <c r="J11" i="17"/>
  <c r="G59" i="16"/>
  <c r="H59" i="16"/>
  <c r="I59" i="16"/>
  <c r="G60" i="16"/>
  <c r="H60" i="16"/>
  <c r="I60" i="16"/>
  <c r="G61" i="16"/>
  <c r="H61" i="16"/>
  <c r="I61" i="16"/>
  <c r="G62" i="16"/>
  <c r="H62" i="16"/>
  <c r="I62" i="16"/>
  <c r="G63" i="16"/>
  <c r="H63" i="16"/>
  <c r="I63" i="16"/>
  <c r="G64" i="16"/>
  <c r="H64" i="16"/>
  <c r="H65" i="16" s="1"/>
  <c r="I64" i="16"/>
  <c r="I65" i="16" s="1"/>
  <c r="G55" i="16"/>
  <c r="H55" i="16"/>
  <c r="I55" i="16"/>
  <c r="G56" i="16"/>
  <c r="H56" i="16"/>
  <c r="I56" i="16"/>
  <c r="G31" i="16"/>
  <c r="H31" i="16"/>
  <c r="I31" i="16"/>
  <c r="G32" i="16"/>
  <c r="H32" i="16"/>
  <c r="I32" i="16"/>
  <c r="G33" i="16"/>
  <c r="H33" i="16"/>
  <c r="I33" i="16"/>
  <c r="G34" i="16"/>
  <c r="H34" i="16"/>
  <c r="I34" i="16"/>
  <c r="G35" i="16"/>
  <c r="H35" i="16"/>
  <c r="I35" i="16"/>
  <c r="G36" i="16"/>
  <c r="H36" i="16"/>
  <c r="I36" i="16"/>
  <c r="G37" i="16"/>
  <c r="H37" i="16"/>
  <c r="I37" i="16"/>
  <c r="G38" i="16"/>
  <c r="H38" i="16"/>
  <c r="I38" i="16"/>
  <c r="G39" i="16"/>
  <c r="H39" i="16"/>
  <c r="I39" i="16"/>
  <c r="G40" i="16"/>
  <c r="H40" i="16"/>
  <c r="I40" i="16"/>
  <c r="G41" i="16"/>
  <c r="H41" i="16"/>
  <c r="I41" i="16"/>
  <c r="G42" i="16"/>
  <c r="H42" i="16"/>
  <c r="I42" i="16"/>
  <c r="G43" i="16"/>
  <c r="H43" i="16"/>
  <c r="I43" i="16"/>
  <c r="G44" i="16"/>
  <c r="H44" i="16"/>
  <c r="I44" i="16"/>
  <c r="G45" i="16"/>
  <c r="H45" i="16"/>
  <c r="I45" i="16"/>
  <c r="G46" i="16"/>
  <c r="H46" i="16"/>
  <c r="I46" i="16"/>
  <c r="G47" i="16"/>
  <c r="H47" i="16"/>
  <c r="I47" i="16"/>
  <c r="G48" i="16"/>
  <c r="H48" i="16"/>
  <c r="I48" i="16"/>
  <c r="G49" i="16"/>
  <c r="H49" i="16"/>
  <c r="I49" i="16"/>
  <c r="G50" i="16"/>
  <c r="H50" i="16"/>
  <c r="I50" i="16"/>
  <c r="G51" i="16"/>
  <c r="H51" i="16"/>
  <c r="I51" i="16"/>
  <c r="G52" i="16"/>
  <c r="H52" i="16"/>
  <c r="I52" i="16"/>
  <c r="G53" i="16"/>
  <c r="H53" i="16"/>
  <c r="I53" i="16"/>
  <c r="G24" i="16"/>
  <c r="H24" i="16"/>
  <c r="I24" i="16"/>
  <c r="G25" i="16"/>
  <c r="H25" i="16"/>
  <c r="I25" i="16"/>
  <c r="G26" i="16"/>
  <c r="H26" i="16"/>
  <c r="I26" i="16"/>
  <c r="G27" i="16"/>
  <c r="G28" i="16" s="1"/>
  <c r="H27" i="16"/>
  <c r="H28" i="16" s="1"/>
  <c r="I27" i="16"/>
  <c r="I28" i="16" s="1"/>
  <c r="G29" i="16"/>
  <c r="H29" i="16"/>
  <c r="I29" i="16"/>
  <c r="G22" i="16"/>
  <c r="H22" i="16"/>
  <c r="I22" i="16"/>
  <c r="G11" i="16"/>
  <c r="H11" i="16"/>
  <c r="I11" i="16"/>
  <c r="G12" i="16"/>
  <c r="H12" i="16"/>
  <c r="I12" i="16"/>
  <c r="G13" i="16"/>
  <c r="H13" i="16"/>
  <c r="I13" i="16"/>
  <c r="G14" i="16"/>
  <c r="H14" i="16"/>
  <c r="I14" i="16"/>
  <c r="G15" i="16"/>
  <c r="H15" i="16"/>
  <c r="I15" i="16"/>
  <c r="G16" i="16"/>
  <c r="H16" i="16"/>
  <c r="I16" i="16"/>
  <c r="G17" i="16"/>
  <c r="H17" i="16"/>
  <c r="I17" i="16"/>
  <c r="G18" i="16"/>
  <c r="H18" i="16"/>
  <c r="I18" i="16"/>
  <c r="G19" i="16"/>
  <c r="H19" i="16"/>
  <c r="I19" i="16"/>
  <c r="G20" i="16"/>
  <c r="H20" i="16"/>
  <c r="I20" i="16"/>
  <c r="J64" i="16"/>
  <c r="J63" i="16"/>
  <c r="J62" i="16"/>
  <c r="J61" i="16"/>
  <c r="J60" i="16"/>
  <c r="J59" i="16"/>
  <c r="J56" i="16"/>
  <c r="J55" i="16"/>
  <c r="J53" i="16"/>
  <c r="J52" i="16"/>
  <c r="J51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29" i="16"/>
  <c r="J24" i="16"/>
  <c r="J25" i="16"/>
  <c r="J26" i="16"/>
  <c r="J27" i="16"/>
  <c r="J23" i="16"/>
  <c r="J22" i="16"/>
  <c r="J21" i="16"/>
  <c r="J28" i="16"/>
  <c r="J12" i="16"/>
  <c r="J13" i="16"/>
  <c r="J14" i="16"/>
  <c r="J15" i="16"/>
  <c r="J16" i="16"/>
  <c r="J17" i="16"/>
  <c r="J18" i="16"/>
  <c r="J19" i="16"/>
  <c r="J20" i="16"/>
  <c r="J11" i="16"/>
  <c r="G31" i="15"/>
  <c r="H31" i="15"/>
  <c r="I31" i="15"/>
  <c r="G32" i="15"/>
  <c r="H32" i="15"/>
  <c r="I32" i="15"/>
  <c r="G33" i="15"/>
  <c r="H33" i="15"/>
  <c r="I33" i="15"/>
  <c r="G34" i="15"/>
  <c r="H34" i="15"/>
  <c r="I34" i="15"/>
  <c r="G35" i="15"/>
  <c r="H35" i="15"/>
  <c r="I35" i="15"/>
  <c r="G36" i="15"/>
  <c r="H36" i="15"/>
  <c r="I36" i="15"/>
  <c r="G37" i="15"/>
  <c r="H37" i="15"/>
  <c r="I37" i="15"/>
  <c r="G38" i="15"/>
  <c r="H38" i="15"/>
  <c r="I38" i="15"/>
  <c r="G39" i="15"/>
  <c r="H39" i="15"/>
  <c r="I39" i="15"/>
  <c r="G40" i="15"/>
  <c r="H40" i="15"/>
  <c r="I40" i="15"/>
  <c r="G41" i="15"/>
  <c r="H41" i="15"/>
  <c r="I41" i="15"/>
  <c r="G42" i="15"/>
  <c r="H42" i="15"/>
  <c r="I42" i="15"/>
  <c r="G43" i="15"/>
  <c r="H43" i="15"/>
  <c r="I43" i="15"/>
  <c r="G44" i="15"/>
  <c r="H44" i="15"/>
  <c r="I44" i="15"/>
  <c r="G45" i="15"/>
  <c r="H45" i="15"/>
  <c r="I45" i="15"/>
  <c r="G46" i="15"/>
  <c r="H46" i="15"/>
  <c r="I46" i="15"/>
  <c r="G47" i="15"/>
  <c r="H47" i="15"/>
  <c r="I47" i="15"/>
  <c r="G48" i="15"/>
  <c r="H48" i="15"/>
  <c r="I48" i="15"/>
  <c r="G49" i="15"/>
  <c r="H49" i="15"/>
  <c r="I49" i="15"/>
  <c r="G50" i="15"/>
  <c r="H50" i="15"/>
  <c r="I50" i="15"/>
  <c r="G51" i="15"/>
  <c r="H51" i="15"/>
  <c r="I51" i="15"/>
  <c r="G52" i="15"/>
  <c r="H52" i="15"/>
  <c r="I52" i="15"/>
  <c r="G53" i="15"/>
  <c r="G54" i="15" s="1"/>
  <c r="H53" i="15"/>
  <c r="H54" i="15" s="1"/>
  <c r="I53" i="15"/>
  <c r="I54" i="15"/>
  <c r="G55" i="15"/>
  <c r="H55" i="15"/>
  <c r="I55" i="15"/>
  <c r="G56" i="15"/>
  <c r="H56" i="15"/>
  <c r="I56" i="15"/>
  <c r="G59" i="15"/>
  <c r="H59" i="15"/>
  <c r="I59" i="15"/>
  <c r="G60" i="15"/>
  <c r="H60" i="15"/>
  <c r="I60" i="15"/>
  <c r="G61" i="15"/>
  <c r="H61" i="15"/>
  <c r="I61" i="15"/>
  <c r="G62" i="15"/>
  <c r="H62" i="15"/>
  <c r="I62" i="15"/>
  <c r="G63" i="15"/>
  <c r="H63" i="15"/>
  <c r="I63" i="15"/>
  <c r="G64" i="15"/>
  <c r="H64" i="15"/>
  <c r="I64" i="15"/>
  <c r="I65" i="15" s="1"/>
  <c r="G29" i="15"/>
  <c r="H29" i="15"/>
  <c r="I29" i="15"/>
  <c r="J29" i="15"/>
  <c r="I27" i="15"/>
  <c r="H27" i="15"/>
  <c r="G27" i="15"/>
  <c r="G28" i="15" s="1"/>
  <c r="I26" i="15"/>
  <c r="H26" i="15"/>
  <c r="G26" i="15"/>
  <c r="I25" i="15"/>
  <c r="H25" i="15"/>
  <c r="G25" i="15"/>
  <c r="I24" i="15"/>
  <c r="H24" i="15"/>
  <c r="G24" i="15"/>
  <c r="G22" i="15"/>
  <c r="H22" i="15"/>
  <c r="I22" i="15"/>
  <c r="G11" i="15"/>
  <c r="H11" i="15"/>
  <c r="I11" i="15"/>
  <c r="G12" i="15"/>
  <c r="H12" i="15"/>
  <c r="I12" i="15"/>
  <c r="G13" i="15"/>
  <c r="H13" i="15"/>
  <c r="I13" i="15"/>
  <c r="G14" i="15"/>
  <c r="H14" i="15"/>
  <c r="I14" i="15"/>
  <c r="G15" i="15"/>
  <c r="H15" i="15"/>
  <c r="I15" i="15"/>
  <c r="G16" i="15"/>
  <c r="H16" i="15"/>
  <c r="I16" i="15"/>
  <c r="G17" i="15"/>
  <c r="H17" i="15"/>
  <c r="I17" i="15"/>
  <c r="G18" i="15"/>
  <c r="H18" i="15"/>
  <c r="I18" i="15"/>
  <c r="G19" i="15"/>
  <c r="H19" i="15"/>
  <c r="I19" i="15"/>
  <c r="G20" i="15"/>
  <c r="H20" i="15"/>
  <c r="I20" i="15"/>
  <c r="G65" i="15"/>
  <c r="J64" i="15"/>
  <c r="J63" i="15"/>
  <c r="J62" i="15"/>
  <c r="J61" i="15"/>
  <c r="J60" i="15"/>
  <c r="J59" i="15"/>
  <c r="J54" i="15"/>
  <c r="J33" i="15"/>
  <c r="J34" i="15"/>
  <c r="J35" i="15"/>
  <c r="J36" i="15"/>
  <c r="J37" i="15"/>
  <c r="J38" i="15"/>
  <c r="J39" i="15"/>
  <c r="J40" i="15"/>
  <c r="J41" i="15"/>
  <c r="J42" i="15"/>
  <c r="J43" i="15"/>
  <c r="J44" i="15"/>
  <c r="J45" i="15"/>
  <c r="J46" i="15"/>
  <c r="J47" i="15"/>
  <c r="J48" i="15"/>
  <c r="J49" i="15"/>
  <c r="J50" i="15"/>
  <c r="J51" i="15"/>
  <c r="J52" i="15"/>
  <c r="J53" i="15"/>
  <c r="J55" i="15"/>
  <c r="J56" i="15"/>
  <c r="J32" i="15"/>
  <c r="J31" i="15"/>
  <c r="J27" i="15"/>
  <c r="J28" i="15" s="1"/>
  <c r="J26" i="15"/>
  <c r="J25" i="15"/>
  <c r="J24" i="15"/>
  <c r="J23" i="15"/>
  <c r="J22" i="15"/>
  <c r="J21" i="15"/>
  <c r="J12" i="15"/>
  <c r="J13" i="15"/>
  <c r="J14" i="15"/>
  <c r="J15" i="15"/>
  <c r="J16" i="15"/>
  <c r="J17" i="15"/>
  <c r="J18" i="15"/>
  <c r="J19" i="15"/>
  <c r="J20" i="15"/>
  <c r="J11" i="15"/>
  <c r="H37" i="5"/>
  <c r="I37" i="5"/>
  <c r="J37" i="5"/>
  <c r="H37" i="6"/>
  <c r="I37" i="6"/>
  <c r="J37" i="6"/>
  <c r="H37" i="7"/>
  <c r="I37" i="7"/>
  <c r="J37" i="7"/>
  <c r="H37" i="8"/>
  <c r="I37" i="8"/>
  <c r="J37" i="8"/>
  <c r="H37" i="9"/>
  <c r="I37" i="9"/>
  <c r="J37" i="9"/>
  <c r="H37" i="10"/>
  <c r="I37" i="10"/>
  <c r="J37" i="10"/>
  <c r="H37" i="11"/>
  <c r="I37" i="11"/>
  <c r="J37" i="11"/>
  <c r="H37" i="12"/>
  <c r="I37" i="12"/>
  <c r="J37" i="12"/>
  <c r="H37" i="13"/>
  <c r="I37" i="13"/>
  <c r="J37" i="13"/>
  <c r="H37" i="14"/>
  <c r="I37" i="14"/>
  <c r="J37" i="14"/>
  <c r="H37" i="4"/>
  <c r="I37" i="4"/>
  <c r="J37" i="4"/>
  <c r="G37" i="5"/>
  <c r="G37" i="6"/>
  <c r="G37" i="7"/>
  <c r="G37" i="8"/>
  <c r="G37" i="9"/>
  <c r="G37" i="10"/>
  <c r="G37" i="11"/>
  <c r="G37" i="12"/>
  <c r="G37" i="13"/>
  <c r="G37" i="14"/>
  <c r="G37" i="4"/>
  <c r="H28" i="5"/>
  <c r="I28" i="5"/>
  <c r="J28" i="5"/>
  <c r="H28" i="6"/>
  <c r="I28" i="6"/>
  <c r="J28" i="6"/>
  <c r="H28" i="7"/>
  <c r="I28" i="7"/>
  <c r="J28" i="7"/>
  <c r="H28" i="8"/>
  <c r="I28" i="8"/>
  <c r="J28" i="8"/>
  <c r="H28" i="9"/>
  <c r="I28" i="9"/>
  <c r="J28" i="9"/>
  <c r="H28" i="10"/>
  <c r="I28" i="10"/>
  <c r="J28" i="10"/>
  <c r="H28" i="11"/>
  <c r="I28" i="11"/>
  <c r="J28" i="11"/>
  <c r="H28" i="12"/>
  <c r="I28" i="12"/>
  <c r="J28" i="12"/>
  <c r="H28" i="13"/>
  <c r="I28" i="13"/>
  <c r="J28" i="13"/>
  <c r="H28" i="14"/>
  <c r="I28" i="14"/>
  <c r="J28" i="14"/>
  <c r="J28" i="17"/>
  <c r="J28" i="18"/>
  <c r="H28" i="4"/>
  <c r="I28" i="4"/>
  <c r="J28" i="4"/>
  <c r="G28" i="5"/>
  <c r="G28" i="6"/>
  <c r="G28" i="7"/>
  <c r="G28" i="8"/>
  <c r="G28" i="9"/>
  <c r="G28" i="10"/>
  <c r="G28" i="11"/>
  <c r="G28" i="12"/>
  <c r="G28" i="13"/>
  <c r="G28" i="14"/>
  <c r="G28" i="4"/>
  <c r="H37" i="3"/>
  <c r="I37" i="3"/>
  <c r="J37" i="3"/>
  <c r="G37" i="3"/>
  <c r="H28" i="3"/>
  <c r="I28" i="3"/>
  <c r="J28" i="3"/>
  <c r="G28" i="3"/>
  <c r="E13" i="21"/>
  <c r="BN8" i="21"/>
  <c r="A2" i="21"/>
  <c r="C1" i="21"/>
  <c r="B1" i="21"/>
  <c r="CL7" i="21" s="1"/>
  <c r="A1" i="21"/>
  <c r="E13" i="20"/>
  <c r="FC8" i="20"/>
  <c r="A2" i="20"/>
  <c r="DU8" i="20"/>
  <c r="C1" i="20"/>
  <c r="B1" i="20"/>
  <c r="A1" i="20"/>
  <c r="J65" i="19"/>
  <c r="G65" i="19"/>
  <c r="J54" i="19"/>
  <c r="I65" i="19"/>
  <c r="H65" i="19"/>
  <c r="J8" i="19"/>
  <c r="F1" i="19"/>
  <c r="E1" i="19"/>
  <c r="D1" i="19"/>
  <c r="J65" i="18"/>
  <c r="I65" i="18"/>
  <c r="J8" i="18"/>
  <c r="F1" i="18"/>
  <c r="E1" i="18"/>
  <c r="D1" i="18"/>
  <c r="H65" i="17"/>
  <c r="J8" i="17"/>
  <c r="F1" i="17"/>
  <c r="E1" i="17"/>
  <c r="D1" i="17"/>
  <c r="I54" i="16"/>
  <c r="J54" i="16"/>
  <c r="H54" i="16"/>
  <c r="G54" i="16"/>
  <c r="J8" i="16"/>
  <c r="F1" i="16"/>
  <c r="E1" i="16"/>
  <c r="D1" i="16"/>
  <c r="J65" i="15"/>
  <c r="J8" i="15"/>
  <c r="F1" i="15"/>
  <c r="E1" i="15"/>
  <c r="D1" i="15"/>
  <c r="G59" i="14"/>
  <c r="G64" i="14" s="1"/>
  <c r="H54" i="14"/>
  <c r="J51" i="14"/>
  <c r="J54" i="14" s="1"/>
  <c r="I51" i="14"/>
  <c r="I54" i="14" s="1"/>
  <c r="H51" i="14"/>
  <c r="G51" i="14"/>
  <c r="G54" i="14" s="1"/>
  <c r="J38" i="14"/>
  <c r="J41" i="14" s="1"/>
  <c r="I38" i="14"/>
  <c r="I41" i="14" s="1"/>
  <c r="G38" i="14"/>
  <c r="G41" i="14" s="1"/>
  <c r="H34" i="14"/>
  <c r="H38" i="14" s="1"/>
  <c r="H41" i="14" s="1"/>
  <c r="G34" i="14"/>
  <c r="J31" i="14"/>
  <c r="I31" i="14"/>
  <c r="H31" i="14"/>
  <c r="H59" i="14" s="1"/>
  <c r="H64" i="14" s="1"/>
  <c r="G31" i="14"/>
  <c r="J27" i="14"/>
  <c r="I27" i="14"/>
  <c r="H27" i="14"/>
  <c r="G27" i="14"/>
  <c r="J23" i="14"/>
  <c r="J21" i="14"/>
  <c r="J15" i="14"/>
  <c r="I15" i="14"/>
  <c r="H15" i="14"/>
  <c r="G15" i="14"/>
  <c r="J14" i="14"/>
  <c r="J16" i="14" s="1"/>
  <c r="J19" i="14" s="1"/>
  <c r="I14" i="14"/>
  <c r="I16" i="14" s="1"/>
  <c r="I19" i="14" s="1"/>
  <c r="H14" i="14"/>
  <c r="H16" i="14" s="1"/>
  <c r="H19" i="14" s="1"/>
  <c r="G14" i="14"/>
  <c r="G16" i="14" s="1"/>
  <c r="G19" i="14" s="1"/>
  <c r="J8" i="14"/>
  <c r="F1" i="14"/>
  <c r="E1" i="14"/>
  <c r="D1" i="14"/>
  <c r="H59" i="13"/>
  <c r="H64" i="13" s="1"/>
  <c r="G59" i="13"/>
  <c r="G64" i="13" s="1"/>
  <c r="J51" i="13"/>
  <c r="J54" i="13" s="1"/>
  <c r="I51" i="13"/>
  <c r="I54" i="13" s="1"/>
  <c r="H51" i="13"/>
  <c r="H54" i="13" s="1"/>
  <c r="G51" i="13"/>
  <c r="G54" i="13" s="1"/>
  <c r="J38" i="13"/>
  <c r="J41" i="13" s="1"/>
  <c r="I38" i="13"/>
  <c r="I41" i="13" s="1"/>
  <c r="H38" i="13"/>
  <c r="H41" i="13" s="1"/>
  <c r="G38" i="13"/>
  <c r="G41" i="13" s="1"/>
  <c r="H34" i="13"/>
  <c r="G34" i="13"/>
  <c r="J31" i="13"/>
  <c r="I31" i="13"/>
  <c r="H31" i="13"/>
  <c r="G31" i="13"/>
  <c r="J27" i="13"/>
  <c r="I27" i="13"/>
  <c r="H27" i="13"/>
  <c r="G27" i="13"/>
  <c r="J23" i="13"/>
  <c r="J21" i="13"/>
  <c r="J15" i="13"/>
  <c r="I15" i="13"/>
  <c r="H15" i="13"/>
  <c r="G15" i="13"/>
  <c r="J14" i="13"/>
  <c r="J16" i="13" s="1"/>
  <c r="J19" i="13" s="1"/>
  <c r="I14" i="13"/>
  <c r="I16" i="13" s="1"/>
  <c r="I19" i="13" s="1"/>
  <c r="H14" i="13"/>
  <c r="H16" i="13" s="1"/>
  <c r="H19" i="13" s="1"/>
  <c r="G14" i="13"/>
  <c r="G16" i="13" s="1"/>
  <c r="G19" i="13" s="1"/>
  <c r="J8" i="13"/>
  <c r="F1" i="13"/>
  <c r="E1" i="13"/>
  <c r="D1" i="13"/>
  <c r="H59" i="12"/>
  <c r="H64" i="12" s="1"/>
  <c r="G59" i="12"/>
  <c r="G64" i="12" s="1"/>
  <c r="J51" i="12"/>
  <c r="J54" i="12" s="1"/>
  <c r="I51" i="12"/>
  <c r="I54" i="12" s="1"/>
  <c r="H51" i="12"/>
  <c r="H54" i="12" s="1"/>
  <c r="G51" i="12"/>
  <c r="G54" i="12" s="1"/>
  <c r="J38" i="12"/>
  <c r="J41" i="12" s="1"/>
  <c r="I38" i="12"/>
  <c r="I41" i="12" s="1"/>
  <c r="G38" i="12"/>
  <c r="G41" i="12" s="1"/>
  <c r="H34" i="12"/>
  <c r="H38" i="12" s="1"/>
  <c r="H41" i="12" s="1"/>
  <c r="G34" i="12"/>
  <c r="J31" i="12"/>
  <c r="I31" i="12"/>
  <c r="H31" i="12"/>
  <c r="G31" i="12"/>
  <c r="J27" i="12"/>
  <c r="I27" i="12"/>
  <c r="H27" i="12"/>
  <c r="G27" i="12"/>
  <c r="J23" i="12"/>
  <c r="J21" i="12"/>
  <c r="J15" i="12"/>
  <c r="I15" i="12"/>
  <c r="H15" i="12"/>
  <c r="G15" i="12"/>
  <c r="J14" i="12"/>
  <c r="J16" i="12" s="1"/>
  <c r="J19" i="12" s="1"/>
  <c r="I14" i="12"/>
  <c r="I16" i="12" s="1"/>
  <c r="I19" i="12" s="1"/>
  <c r="H14" i="12"/>
  <c r="H16" i="12" s="1"/>
  <c r="H19" i="12" s="1"/>
  <c r="G14" i="12"/>
  <c r="G16" i="12" s="1"/>
  <c r="G19" i="12" s="1"/>
  <c r="J8" i="12"/>
  <c r="F1" i="12"/>
  <c r="E1" i="12"/>
  <c r="D1" i="12"/>
  <c r="I59" i="11"/>
  <c r="I64" i="11" s="1"/>
  <c r="G59" i="11"/>
  <c r="G64" i="11" s="1"/>
  <c r="J51" i="11"/>
  <c r="J54" i="11" s="1"/>
  <c r="I51" i="11"/>
  <c r="I54" i="11" s="1"/>
  <c r="H51" i="11"/>
  <c r="H54" i="11" s="1"/>
  <c r="G51" i="11"/>
  <c r="G54" i="11" s="1"/>
  <c r="J38" i="11"/>
  <c r="J41" i="11" s="1"/>
  <c r="I38" i="11"/>
  <c r="I41" i="11" s="1"/>
  <c r="G38" i="11"/>
  <c r="G41" i="11" s="1"/>
  <c r="H34" i="11"/>
  <c r="H38" i="11" s="1"/>
  <c r="H41" i="11" s="1"/>
  <c r="J31" i="11"/>
  <c r="I31" i="11"/>
  <c r="H31" i="11"/>
  <c r="G31" i="11"/>
  <c r="J27" i="11"/>
  <c r="I27" i="11"/>
  <c r="H27" i="11"/>
  <c r="G27" i="11"/>
  <c r="H24" i="11"/>
  <c r="J23" i="11"/>
  <c r="J21" i="11"/>
  <c r="J15" i="11"/>
  <c r="I15" i="11"/>
  <c r="H15" i="11"/>
  <c r="G15" i="11"/>
  <c r="J14" i="11"/>
  <c r="J16" i="11" s="1"/>
  <c r="J19" i="11" s="1"/>
  <c r="I14" i="11"/>
  <c r="I16" i="11" s="1"/>
  <c r="I19" i="11" s="1"/>
  <c r="H14" i="11"/>
  <c r="H16" i="11" s="1"/>
  <c r="H19" i="11" s="1"/>
  <c r="G14" i="11"/>
  <c r="G16" i="11" s="1"/>
  <c r="G19" i="11" s="1"/>
  <c r="J8" i="11"/>
  <c r="F1" i="11"/>
  <c r="E1" i="11"/>
  <c r="D1" i="11"/>
  <c r="J59" i="10"/>
  <c r="J64" i="10" s="1"/>
  <c r="G59" i="10"/>
  <c r="G64" i="10" s="1"/>
  <c r="H54" i="10"/>
  <c r="J51" i="10"/>
  <c r="J54" i="10" s="1"/>
  <c r="I51" i="10"/>
  <c r="I54" i="10" s="1"/>
  <c r="H51" i="10"/>
  <c r="G51" i="10"/>
  <c r="G54" i="10" s="1"/>
  <c r="J38" i="10"/>
  <c r="J41" i="10" s="1"/>
  <c r="I38" i="10"/>
  <c r="I41" i="10" s="1"/>
  <c r="G38" i="10"/>
  <c r="G41" i="10" s="1"/>
  <c r="H34" i="10"/>
  <c r="H38" i="10" s="1"/>
  <c r="H41" i="10" s="1"/>
  <c r="J31" i="10"/>
  <c r="I31" i="10"/>
  <c r="H31" i="10"/>
  <c r="G31" i="10"/>
  <c r="J27" i="10"/>
  <c r="I27" i="10"/>
  <c r="H27" i="10"/>
  <c r="G27" i="10"/>
  <c r="J23" i="10"/>
  <c r="J21" i="10"/>
  <c r="J15" i="10"/>
  <c r="I15" i="10"/>
  <c r="H15" i="10"/>
  <c r="G15" i="10"/>
  <c r="J14" i="10"/>
  <c r="J16" i="10" s="1"/>
  <c r="J19" i="10" s="1"/>
  <c r="I14" i="10"/>
  <c r="I16" i="10" s="1"/>
  <c r="I19" i="10" s="1"/>
  <c r="H14" i="10"/>
  <c r="H16" i="10" s="1"/>
  <c r="H19" i="10" s="1"/>
  <c r="G14" i="10"/>
  <c r="G16" i="10" s="1"/>
  <c r="G19" i="10" s="1"/>
  <c r="J8" i="10"/>
  <c r="F1" i="10"/>
  <c r="E1" i="10"/>
  <c r="D1" i="10"/>
  <c r="I59" i="9"/>
  <c r="I64" i="9" s="1"/>
  <c r="G59" i="9"/>
  <c r="G64" i="9" s="1"/>
  <c r="J51" i="9"/>
  <c r="J54" i="9" s="1"/>
  <c r="I51" i="9"/>
  <c r="I54" i="9" s="1"/>
  <c r="H51" i="9"/>
  <c r="H54" i="9" s="1"/>
  <c r="G51" i="9"/>
  <c r="G54" i="9" s="1"/>
  <c r="J38" i="9"/>
  <c r="J41" i="9" s="1"/>
  <c r="I38" i="9"/>
  <c r="I41" i="9" s="1"/>
  <c r="H38" i="9"/>
  <c r="H41" i="9" s="1"/>
  <c r="G38" i="9"/>
  <c r="G41" i="9" s="1"/>
  <c r="H34" i="9"/>
  <c r="J31" i="9"/>
  <c r="I31" i="9"/>
  <c r="H31" i="9"/>
  <c r="G31" i="9"/>
  <c r="J27" i="9"/>
  <c r="I27" i="9"/>
  <c r="H27" i="9"/>
  <c r="G27" i="9"/>
  <c r="J23" i="9"/>
  <c r="J21" i="9"/>
  <c r="J15" i="9"/>
  <c r="I15" i="9"/>
  <c r="H15" i="9"/>
  <c r="G15" i="9"/>
  <c r="J14" i="9"/>
  <c r="J16" i="9" s="1"/>
  <c r="J19" i="9" s="1"/>
  <c r="I14" i="9"/>
  <c r="I16" i="9" s="1"/>
  <c r="I19" i="9" s="1"/>
  <c r="H14" i="9"/>
  <c r="H16" i="9" s="1"/>
  <c r="H19" i="9" s="1"/>
  <c r="G14" i="9"/>
  <c r="G16" i="9" s="1"/>
  <c r="G19" i="9" s="1"/>
  <c r="J8" i="9"/>
  <c r="F1" i="9"/>
  <c r="E1" i="9"/>
  <c r="D1" i="9"/>
  <c r="G59" i="8"/>
  <c r="G64" i="8" s="1"/>
  <c r="J51" i="8"/>
  <c r="J54" i="8" s="1"/>
  <c r="I51" i="8"/>
  <c r="I54" i="8" s="1"/>
  <c r="H51" i="8"/>
  <c r="H54" i="8" s="1"/>
  <c r="G51" i="8"/>
  <c r="G54" i="8" s="1"/>
  <c r="J38" i="8"/>
  <c r="J41" i="8" s="1"/>
  <c r="I38" i="8"/>
  <c r="I41" i="8" s="1"/>
  <c r="G38" i="8"/>
  <c r="G41" i="8" s="1"/>
  <c r="H34" i="8"/>
  <c r="H38" i="8" s="1"/>
  <c r="H41" i="8" s="1"/>
  <c r="J31" i="8"/>
  <c r="I31" i="8"/>
  <c r="H31" i="8"/>
  <c r="G31" i="8"/>
  <c r="J27" i="8"/>
  <c r="I27" i="8"/>
  <c r="H27" i="8"/>
  <c r="G27" i="8"/>
  <c r="J23" i="8"/>
  <c r="J21" i="8"/>
  <c r="J15" i="8"/>
  <c r="I15" i="8"/>
  <c r="H15" i="8"/>
  <c r="G15" i="8"/>
  <c r="J14" i="8"/>
  <c r="J16" i="8" s="1"/>
  <c r="J19" i="8" s="1"/>
  <c r="I14" i="8"/>
  <c r="I16" i="8" s="1"/>
  <c r="I19" i="8" s="1"/>
  <c r="H14" i="8"/>
  <c r="H16" i="8" s="1"/>
  <c r="H19" i="8" s="1"/>
  <c r="G14" i="8"/>
  <c r="G16" i="8" s="1"/>
  <c r="G19" i="8" s="1"/>
  <c r="J8" i="8"/>
  <c r="F1" i="8"/>
  <c r="E1" i="8"/>
  <c r="D1" i="8"/>
  <c r="G59" i="7"/>
  <c r="G64" i="7" s="1"/>
  <c r="J51" i="7"/>
  <c r="J54" i="7" s="1"/>
  <c r="I51" i="7"/>
  <c r="I54" i="7" s="1"/>
  <c r="H51" i="7"/>
  <c r="H54" i="7" s="1"/>
  <c r="G51" i="7"/>
  <c r="G54" i="7" s="1"/>
  <c r="J38" i="7"/>
  <c r="J41" i="7" s="1"/>
  <c r="I38" i="7"/>
  <c r="I41" i="7" s="1"/>
  <c r="G38" i="7"/>
  <c r="G41" i="7" s="1"/>
  <c r="H34" i="7"/>
  <c r="H38" i="7" s="1"/>
  <c r="H41" i="7" s="1"/>
  <c r="G34" i="7"/>
  <c r="J31" i="7"/>
  <c r="I31" i="7"/>
  <c r="H31" i="7"/>
  <c r="G31" i="7"/>
  <c r="J27" i="7"/>
  <c r="I27" i="7"/>
  <c r="H27" i="7"/>
  <c r="G27" i="7"/>
  <c r="J23" i="7"/>
  <c r="J21" i="7"/>
  <c r="J15" i="7"/>
  <c r="I15" i="7"/>
  <c r="H15" i="7"/>
  <c r="G15" i="7"/>
  <c r="J14" i="7"/>
  <c r="J16" i="7" s="1"/>
  <c r="J19" i="7" s="1"/>
  <c r="I14" i="7"/>
  <c r="I16" i="7" s="1"/>
  <c r="I19" i="7" s="1"/>
  <c r="H14" i="7"/>
  <c r="H16" i="7" s="1"/>
  <c r="H19" i="7" s="1"/>
  <c r="G14" i="7"/>
  <c r="G16" i="7" s="1"/>
  <c r="G19" i="7" s="1"/>
  <c r="J8" i="7"/>
  <c r="F1" i="7"/>
  <c r="E1" i="7"/>
  <c r="D1" i="7"/>
  <c r="G59" i="6"/>
  <c r="G64" i="6" s="1"/>
  <c r="J51" i="6"/>
  <c r="J54" i="6" s="1"/>
  <c r="I51" i="6"/>
  <c r="I54" i="6" s="1"/>
  <c r="H51" i="6"/>
  <c r="H54" i="6" s="1"/>
  <c r="G51" i="6"/>
  <c r="G54" i="6" s="1"/>
  <c r="J38" i="6"/>
  <c r="J41" i="6" s="1"/>
  <c r="I38" i="6"/>
  <c r="I41" i="6" s="1"/>
  <c r="G38" i="6"/>
  <c r="G41" i="6" s="1"/>
  <c r="H34" i="6"/>
  <c r="H38" i="6" s="1"/>
  <c r="H41" i="6" s="1"/>
  <c r="J31" i="6"/>
  <c r="I31" i="6"/>
  <c r="H31" i="6"/>
  <c r="G31" i="6"/>
  <c r="J27" i="6"/>
  <c r="I27" i="6"/>
  <c r="H27" i="6"/>
  <c r="G27" i="6"/>
  <c r="I26" i="6"/>
  <c r="J23" i="6"/>
  <c r="J21" i="6"/>
  <c r="J15" i="6"/>
  <c r="I15" i="6"/>
  <c r="H15" i="6"/>
  <c r="G15" i="6"/>
  <c r="J14" i="6"/>
  <c r="J16" i="6" s="1"/>
  <c r="J19" i="6" s="1"/>
  <c r="I14" i="6"/>
  <c r="I16" i="6" s="1"/>
  <c r="I19" i="6" s="1"/>
  <c r="H14" i="6"/>
  <c r="H16" i="6" s="1"/>
  <c r="H19" i="6" s="1"/>
  <c r="G14" i="6"/>
  <c r="G16" i="6" s="1"/>
  <c r="G19" i="6" s="1"/>
  <c r="J8" i="6"/>
  <c r="F1" i="6"/>
  <c r="E1" i="6"/>
  <c r="D1" i="6"/>
  <c r="G59" i="5"/>
  <c r="G64" i="5" s="1"/>
  <c r="J54" i="5"/>
  <c r="H54" i="5"/>
  <c r="J51" i="5"/>
  <c r="I51" i="5"/>
  <c r="I54" i="5" s="1"/>
  <c r="H51" i="5"/>
  <c r="G51" i="5"/>
  <c r="G54" i="5" s="1"/>
  <c r="J41" i="5"/>
  <c r="H41" i="5"/>
  <c r="G41" i="5"/>
  <c r="J38" i="5"/>
  <c r="I38" i="5"/>
  <c r="I41" i="5" s="1"/>
  <c r="H38" i="5"/>
  <c r="J31" i="5"/>
  <c r="J59" i="5" s="1"/>
  <c r="J64" i="5" s="1"/>
  <c r="I31" i="5"/>
  <c r="I59" i="5" s="1"/>
  <c r="I64" i="5" s="1"/>
  <c r="H31" i="5"/>
  <c r="G31" i="5"/>
  <c r="J27" i="5"/>
  <c r="I27" i="5"/>
  <c r="H27" i="5"/>
  <c r="G27" i="5"/>
  <c r="J23" i="5"/>
  <c r="J21" i="5"/>
  <c r="J15" i="5"/>
  <c r="I15" i="5"/>
  <c r="H15" i="5"/>
  <c r="G15" i="5"/>
  <c r="J14" i="5"/>
  <c r="J16" i="5" s="1"/>
  <c r="J19" i="5" s="1"/>
  <c r="I14" i="5"/>
  <c r="I16" i="5" s="1"/>
  <c r="I19" i="5" s="1"/>
  <c r="H14" i="5"/>
  <c r="H16" i="5" s="1"/>
  <c r="H19" i="5" s="1"/>
  <c r="G14" i="5"/>
  <c r="G16" i="5" s="1"/>
  <c r="G19" i="5" s="1"/>
  <c r="J8" i="5"/>
  <c r="F1" i="5"/>
  <c r="E1" i="5"/>
  <c r="D1" i="5"/>
  <c r="H65" i="4"/>
  <c r="H59" i="4" s="1"/>
  <c r="H64" i="4" s="1"/>
  <c r="G59" i="4"/>
  <c r="G64" i="4" s="1"/>
  <c r="J54" i="4"/>
  <c r="H54" i="4"/>
  <c r="J51" i="4"/>
  <c r="I51" i="4"/>
  <c r="I54" i="4" s="1"/>
  <c r="H51" i="4"/>
  <c r="G51" i="4"/>
  <c r="G54" i="4" s="1"/>
  <c r="J41" i="4"/>
  <c r="H41" i="4"/>
  <c r="J38" i="4"/>
  <c r="I38" i="4"/>
  <c r="I41" i="4" s="1"/>
  <c r="H38" i="4"/>
  <c r="G38" i="4"/>
  <c r="G41" i="4" s="1"/>
  <c r="J36" i="4"/>
  <c r="J35" i="4"/>
  <c r="I35" i="4"/>
  <c r="I36" i="4" s="1"/>
  <c r="J31" i="4"/>
  <c r="I31" i="4"/>
  <c r="I59" i="4" s="1"/>
  <c r="I64" i="4" s="1"/>
  <c r="H31" i="4"/>
  <c r="G31" i="4"/>
  <c r="J27" i="4"/>
  <c r="I27" i="4"/>
  <c r="H27" i="4"/>
  <c r="G27" i="4"/>
  <c r="J23" i="4"/>
  <c r="J21" i="4"/>
  <c r="J15" i="4"/>
  <c r="I15" i="4"/>
  <c r="H15" i="4"/>
  <c r="G15" i="4"/>
  <c r="J14" i="4"/>
  <c r="J16" i="4" s="1"/>
  <c r="J19" i="4" s="1"/>
  <c r="I14" i="4"/>
  <c r="I16" i="4" s="1"/>
  <c r="I19" i="4" s="1"/>
  <c r="H14" i="4"/>
  <c r="H16" i="4" s="1"/>
  <c r="H19" i="4" s="1"/>
  <c r="G14" i="4"/>
  <c r="G16" i="4" s="1"/>
  <c r="G19" i="4" s="1"/>
  <c r="J8" i="4"/>
  <c r="E1" i="4"/>
  <c r="D1" i="4"/>
  <c r="D6" i="3"/>
  <c r="F1" i="3"/>
  <c r="H59" i="3"/>
  <c r="H64" i="3" s="1"/>
  <c r="G59" i="3"/>
  <c r="G64" i="3" s="1"/>
  <c r="J51" i="3"/>
  <c r="J54" i="3" s="1"/>
  <c r="I51" i="3"/>
  <c r="I54" i="3" s="1"/>
  <c r="H51" i="3"/>
  <c r="H54" i="3" s="1"/>
  <c r="G51" i="3"/>
  <c r="G54" i="3" s="1"/>
  <c r="H38" i="3"/>
  <c r="H41" i="3" s="1"/>
  <c r="G38" i="3"/>
  <c r="G41" i="3" s="1"/>
  <c r="J34" i="3"/>
  <c r="J38" i="3" s="1"/>
  <c r="J41" i="3" s="1"/>
  <c r="I34" i="3"/>
  <c r="I38" i="3" s="1"/>
  <c r="I41" i="3" s="1"/>
  <c r="J31" i="3"/>
  <c r="I31" i="3"/>
  <c r="H31" i="3"/>
  <c r="G31" i="3"/>
  <c r="J27" i="3"/>
  <c r="I27" i="3"/>
  <c r="H27" i="3"/>
  <c r="G27" i="3"/>
  <c r="J23" i="3"/>
  <c r="J21" i="3"/>
  <c r="J15" i="3"/>
  <c r="I15" i="3"/>
  <c r="H15" i="3"/>
  <c r="G15" i="3"/>
  <c r="J14" i="3"/>
  <c r="J16" i="3" s="1"/>
  <c r="J19" i="3" s="1"/>
  <c r="I14" i="3"/>
  <c r="I16" i="3" s="1"/>
  <c r="I19" i="3" s="1"/>
  <c r="H14" i="3"/>
  <c r="H16" i="3" s="1"/>
  <c r="H19" i="3" s="1"/>
  <c r="G14" i="3"/>
  <c r="G16" i="3" s="1"/>
  <c r="G19" i="3" s="1"/>
  <c r="J8" i="3"/>
  <c r="E1" i="3"/>
  <c r="D1" i="3"/>
  <c r="AD7" i="21" l="1"/>
  <c r="GK7" i="20"/>
  <c r="CX7" i="21"/>
  <c r="DV7" i="21"/>
  <c r="HB7" i="20"/>
  <c r="F7" i="21"/>
  <c r="AP8" i="21"/>
  <c r="DV8" i="21"/>
  <c r="EH8" i="21"/>
  <c r="G65" i="17"/>
  <c r="I65" i="17"/>
  <c r="H28" i="15"/>
  <c r="I28" i="15"/>
  <c r="R7" i="21"/>
  <c r="DJ7" i="21"/>
  <c r="BB8" i="21"/>
  <c r="ET8" i="21"/>
  <c r="AP7" i="21"/>
  <c r="EH7" i="21"/>
  <c r="BZ8" i="21"/>
  <c r="BB7" i="21"/>
  <c r="ET7" i="21"/>
  <c r="CL8" i="21"/>
  <c r="BN7" i="21"/>
  <c r="CX8" i="21"/>
  <c r="BZ7" i="21"/>
  <c r="R8" i="21"/>
  <c r="DJ8" i="21"/>
  <c r="AD8" i="21"/>
  <c r="CM7" i="20"/>
  <c r="EL8" i="20"/>
  <c r="BE7" i="20"/>
  <c r="DD7" i="20"/>
  <c r="DU7" i="20"/>
  <c r="AN8" i="20"/>
  <c r="FT8" i="20"/>
  <c r="W8" i="20"/>
  <c r="F7" i="20"/>
  <c r="EL7" i="20"/>
  <c r="BE8" i="20"/>
  <c r="GK8" i="20"/>
  <c r="W7" i="20"/>
  <c r="FC7" i="20"/>
  <c r="BV8" i="20"/>
  <c r="HB8" i="20"/>
  <c r="AN7" i="20"/>
  <c r="FT7" i="20"/>
  <c r="CM8" i="20"/>
  <c r="BV7" i="20"/>
  <c r="J65" i="16"/>
  <c r="G65" i="16"/>
  <c r="I59" i="14"/>
  <c r="I64" i="14" s="1"/>
  <c r="J59" i="14"/>
  <c r="J64" i="14" s="1"/>
  <c r="I59" i="13"/>
  <c r="I64" i="13" s="1"/>
  <c r="J59" i="13"/>
  <c r="J64" i="13" s="1"/>
  <c r="I59" i="12"/>
  <c r="I64" i="12" s="1"/>
  <c r="J59" i="12"/>
  <c r="J64" i="12" s="1"/>
  <c r="H59" i="11"/>
  <c r="H64" i="11" s="1"/>
  <c r="J59" i="11"/>
  <c r="J64" i="11" s="1"/>
  <c r="H59" i="10"/>
  <c r="H64" i="10" s="1"/>
  <c r="I59" i="10"/>
  <c r="I64" i="10" s="1"/>
  <c r="H59" i="9"/>
  <c r="H64" i="9" s="1"/>
  <c r="J59" i="9"/>
  <c r="J64" i="9" s="1"/>
  <c r="H59" i="8"/>
  <c r="H64" i="8" s="1"/>
  <c r="I59" i="8"/>
  <c r="I64" i="8" s="1"/>
  <c r="J59" i="8"/>
  <c r="J64" i="8" s="1"/>
  <c r="H59" i="7"/>
  <c r="H64" i="7" s="1"/>
  <c r="I59" i="7"/>
  <c r="I64" i="7" s="1"/>
  <c r="J59" i="7"/>
  <c r="J64" i="7" s="1"/>
  <c r="H59" i="6"/>
  <c r="H64" i="6" s="1"/>
  <c r="I59" i="6"/>
  <c r="I64" i="6" s="1"/>
  <c r="J59" i="6"/>
  <c r="J64" i="6" s="1"/>
  <c r="H59" i="5"/>
  <c r="H64" i="5" s="1"/>
  <c r="J59" i="4"/>
  <c r="J64" i="4" s="1"/>
  <c r="I59" i="3"/>
  <c r="I64" i="3" s="1"/>
  <c r="J59" i="3"/>
  <c r="J64" i="3" s="1"/>
  <c r="F4" i="1"/>
</calcChain>
</file>

<file path=xl/sharedStrings.xml><?xml version="1.0" encoding="utf-8"?>
<sst xmlns="http://schemas.openxmlformats.org/spreadsheetml/2006/main" count="4404" uniqueCount="237">
  <si>
    <t>Баланс электрической энергии и мощности электростанции-поставщика электроэнергии (мощности) оптового и розничного рынка (организация)</t>
  </si>
  <si>
    <t>Субъект РФ</t>
  </si>
  <si>
    <t>Ямало-Ненецкий автономный округ</t>
  </si>
  <si>
    <t>Период регулирования</t>
  </si>
  <si>
    <t>По данным участника</t>
  </si>
  <si>
    <t>участник</t>
  </si>
  <si>
    <t>Наименование организации</t>
  </si>
  <si>
    <t>ИНН</t>
  </si>
  <si>
    <t>8901030855</t>
  </si>
  <si>
    <t>КПП</t>
  </si>
  <si>
    <t>890101001</t>
  </si>
  <si>
    <t>Идентификатор объекта генерации
(в реестре ФГИС ЕИАС)</t>
  </si>
  <si>
    <t>28076240</t>
  </si>
  <si>
    <t>Наименование станции</t>
  </si>
  <si>
    <t>Тип станции</t>
  </si>
  <si>
    <t>Электростанция розничного рынка</t>
  </si>
  <si>
    <t>Розничный</t>
  </si>
  <si>
    <t>Адрес организации</t>
  </si>
  <si>
    <t>Юридический адрес</t>
  </si>
  <si>
    <t>ЯНАО, 629007 г. Салехард, ул. Свердлова, д. 39</t>
  </si>
  <si>
    <t>Почтовый адрес</t>
  </si>
  <si>
    <t>ЯНАО, 629007 г. Салехард, ул. Свердлова, д. 39, а/я 42</t>
  </si>
  <si>
    <t>Руководитель</t>
  </si>
  <si>
    <t>Фамилия, имя, отчество</t>
  </si>
  <si>
    <t xml:space="preserve"> Стратий Юрий Фёдорович</t>
  </si>
  <si>
    <t>Должность</t>
  </si>
  <si>
    <t>Генеральный директор</t>
  </si>
  <si>
    <t>Главный бухгалтер</t>
  </si>
  <si>
    <t>Мирун Елена Геннадьевна</t>
  </si>
  <si>
    <t>Должностное лицо, ответственное за составление формы</t>
  </si>
  <si>
    <t>Павленко Олеся Сергеевна</t>
  </si>
  <si>
    <t>инженер-энергетик  ПТО</t>
  </si>
  <si>
    <t>Контактный телефон</t>
  </si>
  <si>
    <t>8(34922) 5-44-17</t>
  </si>
  <si>
    <t>e-mail</t>
  </si>
  <si>
    <t>Pavlenko@slenergo.ru</t>
  </si>
  <si>
    <t>АО "Салехардэнерго" ДЭС пос.Пельвож</t>
  </si>
  <si>
    <t>Январь</t>
  </si>
  <si>
    <t>№ п/п</t>
  </si>
  <si>
    <t xml:space="preserve">Показатели </t>
  </si>
  <si>
    <t>Единицы измерения</t>
  </si>
  <si>
    <t>1</t>
  </si>
  <si>
    <t>Установленная мощность</t>
  </si>
  <si>
    <t>МВт</t>
  </si>
  <si>
    <t>2</t>
  </si>
  <si>
    <t>Располагаемая мощность</t>
  </si>
  <si>
    <t>3</t>
  </si>
  <si>
    <t>Рабочая мощность</t>
  </si>
  <si>
    <t>4</t>
  </si>
  <si>
    <t xml:space="preserve">Собственное потребление мощности </t>
  </si>
  <si>
    <t>4.1</t>
  </si>
  <si>
    <t>в т.ч.собственные потребители (для электростанций розничного рынка)</t>
  </si>
  <si>
    <t>5</t>
  </si>
  <si>
    <t>Сальдо - переток мощности, в т.ч.</t>
  </si>
  <si>
    <t>5.1</t>
  </si>
  <si>
    <t>- на ОРЭМ в т.ч.</t>
  </si>
  <si>
    <t>5.1.1</t>
  </si>
  <si>
    <t>- по регулируемым договорам</t>
  </si>
  <si>
    <t>5.2</t>
  </si>
  <si>
    <t>- на розничный рынок</t>
  </si>
  <si>
    <t>5.3</t>
  </si>
  <si>
    <t>- на экспорт (приграничная торговля)</t>
  </si>
  <si>
    <t>6.а</t>
  </si>
  <si>
    <r>
      <t>Минимальная возможная выработка электроэнергии</t>
    </r>
    <r>
      <rPr>
        <vertAlign val="superscript"/>
        <sz val="9"/>
        <rFont val="Tahoma"/>
        <family val="2"/>
        <charset val="204"/>
      </rPr>
      <t>1</t>
    </r>
  </si>
  <si>
    <t>млн.кВтч</t>
  </si>
  <si>
    <t>6</t>
  </si>
  <si>
    <t>Выработка электроэнергии. Всего</t>
  </si>
  <si>
    <t>6.б</t>
  </si>
  <si>
    <r>
      <t>Максимальная возможная выработка электроэнергии</t>
    </r>
    <r>
      <rPr>
        <vertAlign val="superscript"/>
        <sz val="9"/>
        <rFont val="Tahoma"/>
        <family val="2"/>
        <charset val="204"/>
      </rPr>
      <t>2</t>
    </r>
  </si>
  <si>
    <t>6.1</t>
  </si>
  <si>
    <t>по теплофикационному циклу (для ГРЭС и ТЭЦ)</t>
  </si>
  <si>
    <t>6.2</t>
  </si>
  <si>
    <t>по конденсационному циклу (для ГРЭС и ТЭЦ)</t>
  </si>
  <si>
    <t>7</t>
  </si>
  <si>
    <t>Расход электроэнергии на собственные нужды. Всего</t>
  </si>
  <si>
    <t>7.1</t>
  </si>
  <si>
    <t>- на производство электроэнергии</t>
  </si>
  <si>
    <t>7.1.1</t>
  </si>
  <si>
    <t>-- то же в % к выработке электроэнергии</t>
  </si>
  <si>
    <t>%</t>
  </si>
  <si>
    <t>7.2</t>
  </si>
  <si>
    <t>- на производство теплоэнергии</t>
  </si>
  <si>
    <t>7.2.1</t>
  </si>
  <si>
    <t>-- то же в кВтч/Гкал</t>
  </si>
  <si>
    <t>кВтч/Гкал</t>
  </si>
  <si>
    <t>8</t>
  </si>
  <si>
    <t>Отпуск электроэнергии с шин электростанции</t>
  </si>
  <si>
    <t>8.1</t>
  </si>
  <si>
    <t>8.2</t>
  </si>
  <si>
    <t>9</t>
  </si>
  <si>
    <t>Расход электроэнергии на :</t>
  </si>
  <si>
    <t>9.1</t>
  </si>
  <si>
    <t>- хозяйственные нужды</t>
  </si>
  <si>
    <t>9.2</t>
  </si>
  <si>
    <t>- потери в пристанционной электросети</t>
  </si>
  <si>
    <t>9.2.1</t>
  </si>
  <si>
    <t>-- то же в % к отпуску с шин</t>
  </si>
  <si>
    <t>10</t>
  </si>
  <si>
    <t>Электропотребление всего  (строка 7+строка 9+строка 10.1)</t>
  </si>
  <si>
    <t>10.1</t>
  </si>
  <si>
    <t>10.2</t>
  </si>
  <si>
    <t>Кроме того покупка электроэнергии на розничном рынке для производственных и хозяйственных нужд)</t>
  </si>
  <si>
    <t>11</t>
  </si>
  <si>
    <t>Отпуск электроэнергии в сеть (сальдо-переток), в т.ч.</t>
  </si>
  <si>
    <t>11.1</t>
  </si>
  <si>
    <t>11.1.1</t>
  </si>
  <si>
    <t>11.2</t>
  </si>
  <si>
    <t>11.3</t>
  </si>
  <si>
    <t>12</t>
  </si>
  <si>
    <t xml:space="preserve">Покупка электроэнергии </t>
  </si>
  <si>
    <t>12.1</t>
  </si>
  <si>
    <t>- на ОРЭМ</t>
  </si>
  <si>
    <t>12.2</t>
  </si>
  <si>
    <t>- на розничном рынке</t>
  </si>
  <si>
    <t>13</t>
  </si>
  <si>
    <t xml:space="preserve">Производство теплоэнергии </t>
  </si>
  <si>
    <t>тыс.Гкал</t>
  </si>
  <si>
    <t>14</t>
  </si>
  <si>
    <t>Расход теплоэнергии на собственные (производственные) нужды (без учета расходов на производство прочей продукции)</t>
  </si>
  <si>
    <t>15</t>
  </si>
  <si>
    <t>Отпуск теплоэнергии с коллекторов (п.13 -  п.14)</t>
  </si>
  <si>
    <t>15.1</t>
  </si>
  <si>
    <t>в том числе по регулируемым ценам</t>
  </si>
  <si>
    <t>16</t>
  </si>
  <si>
    <t>Расход теплоэнергии на хозяйственные нужды (без учета расходов на производство прочей продукции)</t>
  </si>
  <si>
    <t>17</t>
  </si>
  <si>
    <t>Полезный отпуск теплоэнергии (п.15 - п.16)</t>
  </si>
  <si>
    <t>17.1</t>
  </si>
  <si>
    <t>17.2</t>
  </si>
  <si>
    <t>Установленная тепловая мощность</t>
  </si>
  <si>
    <t>Гкал/час</t>
  </si>
  <si>
    <t>СПРАВОЧНО:</t>
  </si>
  <si>
    <t>18</t>
  </si>
  <si>
    <t>Потребность в топливе</t>
  </si>
  <si>
    <t>18.1</t>
  </si>
  <si>
    <t>- условное топливо</t>
  </si>
  <si>
    <t>тыс. т.у.т</t>
  </si>
  <si>
    <t>18.2</t>
  </si>
  <si>
    <t>- натуральное топливо</t>
  </si>
  <si>
    <t>18.2.1</t>
  </si>
  <si>
    <t>-- уголь</t>
  </si>
  <si>
    <t>тыс.т.</t>
  </si>
  <si>
    <t>18.2.2</t>
  </si>
  <si>
    <t>-- мазут</t>
  </si>
  <si>
    <t>18.2.3</t>
  </si>
  <si>
    <t>-- газ</t>
  </si>
  <si>
    <t>млн. куб.м</t>
  </si>
  <si>
    <t>18.2.4</t>
  </si>
  <si>
    <t>дизельное топливо</t>
  </si>
  <si>
    <t>19</t>
  </si>
  <si>
    <t>Удельный расход условного топлива на отпущенный кВтч</t>
  </si>
  <si>
    <t>г/кВтч</t>
  </si>
  <si>
    <t>19.1</t>
  </si>
  <si>
    <t>по теплофикационному циклу</t>
  </si>
  <si>
    <t>19.2</t>
  </si>
  <si>
    <t>по конденсационному циклу</t>
  </si>
  <si>
    <t>20</t>
  </si>
  <si>
    <t>Удельный расход условного топлива на отпущенную Гкал</t>
  </si>
  <si>
    <t>кг/Гкал</t>
  </si>
  <si>
    <t>Руководитель органа исполнительной власти субъекта Российской Федерации в области государственного регулирования тарифов</t>
  </si>
  <si>
    <r>
      <rPr>
        <b/>
        <vertAlign val="superscript"/>
        <sz val="9"/>
        <rFont val="Tahoma"/>
        <family val="2"/>
        <charset val="204"/>
      </rPr>
      <t>1</t>
    </r>
    <r>
      <rPr>
        <sz val="11"/>
        <color theme="1"/>
        <rFont val="Calibri"/>
        <family val="2"/>
        <charset val="204"/>
        <scheme val="minor"/>
      </rPr>
      <t xml:space="preserve"> минимальное возможное значение выработки электроэнергии в общем случае равно 0, но может быть отличным от 0 по техническим причинам, например, в связи с необходимостью выработки тепловой энергии в комбинированном режиме или выработки электроэнергии для предприятия-владельца</t>
    </r>
  </si>
  <si>
    <r>
      <rPr>
        <b/>
        <vertAlign val="superscript"/>
        <sz val="9"/>
        <rFont val="Tahoma"/>
        <family val="2"/>
        <charset val="204"/>
      </rPr>
      <t>2</t>
    </r>
    <r>
      <rPr>
        <sz val="11"/>
        <color theme="1"/>
        <rFont val="Calibri"/>
        <family val="2"/>
        <charset val="204"/>
        <scheme val="minor"/>
      </rPr>
      <t xml:space="preserve"> максимальное возможное значение выработки электроэнергии в общем случае определяется как произведение: "располагаемая мощность" * "количество дней в месяце" * "24 (часа)", но может быть и меньше в силу различных технико-экономических факторов, например, проведением плановых и внеплановых ремонтных работ, согласованных с АО СО ЕЭС</t>
    </r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</si>
  <si>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</si>
  <si>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</si>
  <si>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</si>
  <si>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</si>
  <si>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</si>
  <si>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</si>
  <si>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</si>
  <si>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</si>
  <si>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</si>
  <si>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</si>
  <si>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</si>
  <si>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 квартал</t>
  </si>
  <si>
    <t>тыс. т.у.т.</t>
  </si>
  <si>
    <t>млн. куб.м.</t>
  </si>
  <si>
    <t>II квартал</t>
  </si>
  <si>
    <t>III квартал</t>
  </si>
  <si>
    <t>IV квартал</t>
  </si>
  <si>
    <t>Год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</si>
  <si>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</si>
  <si>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</si>
  <si>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</si>
  <si>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</si>
  <si>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</si>
  <si>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</si>
  <si>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</si>
  <si>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</si>
  <si>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</si>
  <si>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</si>
  <si>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</si>
  <si>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</si>
  <si>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</si>
  <si>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</si>
  <si>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</si>
  <si>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Код ГТП</t>
  </si>
  <si>
    <t>Прогнозный баланс производства и поставок электрической энергии</t>
  </si>
  <si>
    <t>Комментарии</t>
  </si>
  <si>
    <t xml:space="preserve">ВЫРАБОТКА ЭЛЕКТРОЭНЕРГИИ </t>
  </si>
  <si>
    <t>САЛЬДО - ПЕРЕТОК</t>
  </si>
  <si>
    <t>ЭЛЕКТРОПОТРЕБЛЕНИЕ</t>
  </si>
  <si>
    <t>ТЕПЛОЭНЕРГИЯ</t>
  </si>
  <si>
    <t xml:space="preserve"> ВСЕГО ПО ТЕРРИТОРИИ </t>
  </si>
  <si>
    <t>АО - ЭНЕРГО</t>
  </si>
  <si>
    <t>ЭЛЕКТРОСТАНЦИИ РОЗНИЧНОГО РЫНКА</t>
  </si>
  <si>
    <t>ЭЛЕКТРОСТАНЦИИ ОПТОВОГО РЫНКА</t>
  </si>
  <si>
    <t>АЭС</t>
  </si>
  <si>
    <t>ВСЕГО</t>
  </si>
  <si>
    <t>БЕЗ ПОТЕРЬ ЕНЭС</t>
  </si>
  <si>
    <t xml:space="preserve"> ПОТЕРИ В СЕТЯХ ЕНЭС</t>
  </si>
  <si>
    <t>ОТПУСК С КОЛЛЕКТОРОВ (Всего)</t>
  </si>
  <si>
    <t>ОТПУСК С КОЛЛЕКТОРОВ (в том числе по рег. ценам)</t>
  </si>
  <si>
    <t>ПОЛЕЗНЫЙ ОТПУСК* (Всего)</t>
  </si>
  <si>
    <t>ПОЛЕЗНЫЙ ОТПУСК* (в том числе по рег. ценам)</t>
  </si>
  <si>
    <t>ТЭС</t>
  </si>
  <si>
    <t>ГЭС</t>
  </si>
  <si>
    <t>Предложение участника</t>
  </si>
  <si>
    <t>Всего</t>
  </si>
  <si>
    <t>Поставка на ОРЭМ</t>
  </si>
  <si>
    <t>Поставка на розничный рынок</t>
  </si>
  <si>
    <t>*Полезный отпуск тепловой энергии – объем отпуска тепловой энергии, поставляемый с коллекторов источников тепловой энергии, уменьшенный на расход тепловой энергии на хозяйственные нужды</t>
  </si>
  <si>
    <t>\</t>
  </si>
  <si>
    <t>Прогнозный баланс производства и поставок электрической мощности</t>
  </si>
  <si>
    <t>УСТАНОВЛЕННАЯ МОЩНОСТЬ ЭЛЕКТРОСТАНЦИЙ</t>
  </si>
  <si>
    <t>РАСПОЛАГАЕМАЯ МОЩНОСТЬ ЭЛЕКТРОСТАНЦИЙ</t>
  </si>
  <si>
    <t>РАБОЧАЯ МОЩНОСТЬ ЭЛЕКТРОСТАНЦИЙ</t>
  </si>
  <si>
    <t>РЕЗЕРВНАЯ МОЩНОСТЬ</t>
  </si>
  <si>
    <t>ОПЛАЧИВАЕМЫЙ САЛЬДО - ПЕРЕТОК МОЩНОСТИ</t>
  </si>
  <si>
    <t>СРЕДНЯЯ НАГРУЗКА ПОТРЕБЛЕНИЯ</t>
  </si>
  <si>
    <t>УСТАНОВЛЕННАЯ ТЕПЛОВАЯ  МОЩНОСТЬ, ГКАЛ/ЧАС</t>
  </si>
  <si>
    <t>ПОТЕРИ В СЕТЯХ ЕНЭС</t>
  </si>
  <si>
    <t>СОБСТВЕННЫЙ РЕЗЕРВ</t>
  </si>
  <si>
    <t xml:space="preserve">И.о. руководителя организации                                                       </t>
  </si>
  <si>
    <t xml:space="preserve">                       </t>
  </si>
  <si>
    <t xml:space="preserve"> Некрасов Е.Н.</t>
  </si>
  <si>
    <t>АО "Салехардэнерго" станция Салехард</t>
  </si>
  <si>
    <t xml:space="preserve">АО "Салехардэнерго" ДЭС п.Пельвож.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</si>
</sst>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0"/>
      <name val="Tahoma"/>
      <family val="2"/>
      <charset val="204"/>
    </font>
    <font>
      <sz val="16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60"/>
      <name val="Tahoma"/>
      <family val="2"/>
      <charset val="204"/>
    </font>
    <font>
      <sz val="16"/>
      <color indexed="9"/>
      <name val="Tahoma"/>
      <family val="2"/>
      <charset val="204"/>
    </font>
    <font>
      <sz val="10"/>
      <name val="Wingdings 2"/>
      <family val="1"/>
      <charset val="2"/>
    </font>
    <font>
      <sz val="10"/>
      <name val="Arial Cyr"/>
      <charset val="204"/>
    </font>
    <font>
      <sz val="24"/>
      <color indexed="9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indexed="48"/>
      <name val="Tahoma"/>
      <family val="2"/>
      <charset val="204"/>
    </font>
    <font>
      <sz val="9"/>
      <color indexed="23"/>
      <name val="Tahoma"/>
      <family val="2"/>
      <charset val="204"/>
    </font>
    <font>
      <vertAlign val="superscript"/>
      <sz val="9"/>
      <name val="Tahoma"/>
      <family val="2"/>
      <charset val="204"/>
    </font>
    <font>
      <b/>
      <vertAlign val="superscript"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0"/>
      <name val="Helv"/>
    </font>
    <font>
      <b/>
      <sz val="9"/>
      <color indexed="9"/>
      <name val="Tahoma"/>
      <family val="2"/>
      <charset val="204"/>
    </font>
    <font>
      <sz val="9"/>
      <color indexed="48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>
      <alignment horizontal="left" vertical="center"/>
    </xf>
    <xf numFmtId="0" fontId="5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4" fontId="1" fillId="3" borderId="0" applyBorder="0">
      <alignment horizontal="right"/>
    </xf>
    <xf numFmtId="4" fontId="1" fillId="3" borderId="0" applyFont="0" applyBorder="0">
      <alignment horizontal="right"/>
    </xf>
    <xf numFmtId="4" fontId="1" fillId="5" borderId="3" applyBorder="0">
      <alignment horizontal="right"/>
    </xf>
  </cellStyleXfs>
  <cellXfs count="125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1" fillId="2" borderId="0" xfId="1" applyFill="1" applyAlignment="1">
      <alignment vertical="center"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right" vertical="center"/>
    </xf>
    <xf numFmtId="0" fontId="1" fillId="0" borderId="0" xfId="1" applyAlignment="1">
      <alignment horizontal="center" vertical="center" wrapText="1"/>
    </xf>
    <xf numFmtId="0" fontId="4" fillId="2" borderId="0" xfId="1" applyFont="1" applyFill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1" fillId="2" borderId="1" xfId="1" applyFill="1" applyBorder="1" applyAlignment="1">
      <alignment horizontal="right" vertical="center" wrapText="1" indent="1"/>
    </xf>
    <xf numFmtId="0" fontId="9" fillId="2" borderId="1" xfId="1" applyFont="1" applyFill="1" applyBorder="1" applyAlignment="1">
      <alignment horizontal="center" vertical="center" wrapText="1"/>
    </xf>
    <xf numFmtId="0" fontId="1" fillId="2" borderId="0" xfId="1" applyFill="1" applyAlignment="1">
      <alignment horizontal="right" vertical="center" wrapText="1" indent="1"/>
    </xf>
    <xf numFmtId="0" fontId="1" fillId="3" borderId="2" xfId="1" applyFill="1" applyBorder="1" applyAlignment="1">
      <alignment horizontal="center" vertical="center"/>
    </xf>
    <xf numFmtId="14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1" fillId="2" borderId="0" xfId="1" applyFill="1" applyAlignment="1">
      <alignment horizontal="center" vertical="center" wrapText="1"/>
    </xf>
    <xf numFmtId="0" fontId="0" fillId="2" borderId="0" xfId="1" applyFont="1" applyFill="1" applyAlignment="1">
      <alignment horizontal="right" vertical="center" wrapText="1" indent="1"/>
    </xf>
    <xf numFmtId="49" fontId="1" fillId="3" borderId="2" xfId="1" applyNumberForma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4" fontId="1" fillId="2" borderId="0" xfId="1" applyNumberForma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" fillId="0" borderId="0" xfId="1" applyAlignment="1">
      <alignment vertical="center"/>
    </xf>
    <xf numFmtId="0" fontId="11" fillId="0" borderId="0" xfId="1" applyFont="1" applyAlignment="1">
      <alignment vertical="center" wrapText="1"/>
    </xf>
    <xf numFmtId="0" fontId="0" fillId="4" borderId="2" xfId="3" applyFont="1" applyFill="1" applyBorder="1" applyAlignment="1">
      <alignment horizontal="center" vertical="center" wrapText="1"/>
    </xf>
    <xf numFmtId="0" fontId="13" fillId="2" borderId="0" xfId="1" applyFont="1" applyFill="1" applyAlignment="1">
      <alignment horizontal="center" vertical="center" wrapText="1"/>
    </xf>
    <xf numFmtId="0" fontId="1" fillId="3" borderId="2" xfId="1" applyFill="1" applyBorder="1" applyAlignment="1">
      <alignment horizontal="center" vertical="center" wrapText="1"/>
    </xf>
    <xf numFmtId="14" fontId="14" fillId="2" borderId="0" xfId="1" applyNumberFormat="1" applyFont="1" applyFill="1" applyAlignment="1">
      <alignment horizontal="center" vertical="center" wrapText="1"/>
    </xf>
    <xf numFmtId="0" fontId="1" fillId="2" borderId="0" xfId="1" applyFill="1" applyAlignment="1">
      <alignment horizontal="center" wrapText="1"/>
    </xf>
    <xf numFmtId="49" fontId="2" fillId="0" borderId="0" xfId="1" applyNumberFormat="1" applyFont="1" applyAlignment="1">
      <alignment horizontal="left" vertical="center" wrapText="1"/>
    </xf>
    <xf numFmtId="49" fontId="4" fillId="2" borderId="0" xfId="1" applyNumberFormat="1" applyFont="1" applyFill="1" applyAlignment="1">
      <alignment horizontal="center" vertical="center" wrapText="1"/>
    </xf>
    <xf numFmtId="49" fontId="1" fillId="2" borderId="0" xfId="1" applyNumberFormat="1" applyFill="1" applyAlignment="1">
      <alignment horizontal="right" vertical="center" wrapText="1" indent="1"/>
    </xf>
    <xf numFmtId="49" fontId="0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0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0" xfId="4" applyFont="1" applyFill="1" applyProtection="1">
      <protection locked="0"/>
    </xf>
    <xf numFmtId="0" fontId="2" fillId="0" borderId="0" xfId="4" applyFont="1"/>
    <xf numFmtId="49" fontId="2" fillId="0" borderId="0" xfId="4" applyNumberFormat="1" applyFont="1"/>
    <xf numFmtId="0" fontId="1" fillId="0" borderId="0" xfId="4" applyFont="1"/>
    <xf numFmtId="0" fontId="15" fillId="0" borderId="0" xfId="4" applyFont="1" applyAlignment="1">
      <alignment horizontal="center" vertical="center" wrapText="1"/>
    </xf>
    <xf numFmtId="0" fontId="7" fillId="0" borderId="0" xfId="4" applyFont="1" applyAlignment="1">
      <alignment horizontal="center" vertical="center" wrapText="1"/>
    </xf>
    <xf numFmtId="0" fontId="8" fillId="0" borderId="0" xfId="4" applyFont="1"/>
    <xf numFmtId="0" fontId="8" fillId="0" borderId="1" xfId="4" applyFont="1" applyBorder="1" applyAlignment="1">
      <alignment horizontal="center"/>
    </xf>
    <xf numFmtId="0" fontId="8" fillId="0" borderId="0" xfId="4" applyFont="1" applyAlignment="1">
      <alignment horizontal="center"/>
    </xf>
    <xf numFmtId="0" fontId="1" fillId="0" borderId="0" xfId="4" applyFont="1" applyAlignment="1">
      <alignment horizontal="right"/>
    </xf>
    <xf numFmtId="0" fontId="8" fillId="0" borderId="0" xfId="4" applyFont="1" applyAlignment="1">
      <alignment horizontal="center" vertical="center" wrapText="1"/>
    </xf>
    <xf numFmtId="0" fontId="1" fillId="0" borderId="2" xfId="4" applyFont="1" applyBorder="1" applyAlignment="1">
      <alignment horizontal="center" vertical="center" wrapText="1"/>
    </xf>
    <xf numFmtId="0" fontId="2" fillId="0" borderId="0" xfId="4" applyFont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4" fontId="1" fillId="5" borderId="2" xfId="5" applyNumberFormat="1" applyFont="1" applyFill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wrapText="1" indent="1"/>
    </xf>
    <xf numFmtId="4" fontId="1" fillId="3" borderId="2" xfId="5" applyNumberFormat="1" applyFont="1" applyFill="1" applyBorder="1" applyAlignment="1">
      <alignment vertical="center"/>
    </xf>
    <xf numFmtId="49" fontId="0" fillId="0" borderId="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2"/>
    </xf>
    <xf numFmtId="0" fontId="0" fillId="0" borderId="2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5" applyNumberFormat="1" applyFont="1" applyBorder="1" applyAlignment="1">
      <alignment vertical="center"/>
    </xf>
    <xf numFmtId="4" fontId="1" fillId="6" borderId="2" xfId="5" applyNumberFormat="1" applyFont="1" applyFill="1" applyBorder="1" applyAlignment="1" applyProtection="1">
      <alignment vertical="center"/>
      <protection locked="0"/>
    </xf>
    <xf numFmtId="0" fontId="0" fillId="0" borderId="2" xfId="0" applyBorder="1" applyAlignment="1">
      <alignment horizontal="left" vertical="center" wrapText="1" indent="1"/>
    </xf>
    <xf numFmtId="0" fontId="1" fillId="0" borderId="2" xfId="5" applyFont="1" applyBorder="1" applyAlignment="1">
      <alignment vertical="center"/>
    </xf>
    <xf numFmtId="49" fontId="1" fillId="5" borderId="2" xfId="0" applyNumberFormat="1" applyFont="1" applyFill="1" applyBorder="1" applyAlignment="1" applyProtection="1">
      <alignment horizontal="center" vertical="center"/>
      <protection locked="0"/>
    </xf>
    <xf numFmtId="49" fontId="0" fillId="5" borderId="2" xfId="0" applyNumberFormat="1" applyFill="1" applyBorder="1" applyAlignment="1" applyProtection="1">
      <alignment horizontal="left" vertical="center" wrapText="1" indent="2"/>
      <protection locked="0"/>
    </xf>
    <xf numFmtId="0" fontId="8" fillId="0" borderId="0" xfId="4" applyFont="1" applyAlignment="1">
      <alignment vertical="center" wrapText="1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left" vertical="top"/>
    </xf>
    <xf numFmtId="0" fontId="8" fillId="0" borderId="1" xfId="4" applyFont="1" applyBorder="1" applyAlignment="1">
      <alignment horizontal="center" vertical="top" wrapText="1"/>
    </xf>
    <xf numFmtId="0" fontId="8" fillId="0" borderId="0" xfId="4" applyFont="1" applyAlignment="1">
      <alignment horizontal="center" vertical="top" wrapText="1"/>
    </xf>
    <xf numFmtId="0" fontId="1" fillId="0" borderId="1" xfId="4" applyFont="1" applyBorder="1"/>
    <xf numFmtId="49" fontId="1" fillId="0" borderId="0" xfId="4" applyNumberFormat="1" applyFont="1"/>
    <xf numFmtId="0" fontId="2" fillId="0" borderId="1" xfId="4" applyFont="1" applyBorder="1" applyAlignment="1">
      <alignment horizontal="center" vertical="center" wrapText="1"/>
    </xf>
    <xf numFmtId="0" fontId="19" fillId="0" borderId="0" xfId="4" applyFont="1" applyAlignment="1">
      <alignment horizontal="center" vertical="center" wrapText="1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  <xf numFmtId="0" fontId="0" fillId="0" borderId="1" xfId="0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 wrapText="1"/>
    </xf>
    <xf numFmtId="0" fontId="0" fillId="0" borderId="2" xfId="6" applyFont="1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0" fillId="7" borderId="2" xfId="0" applyFill="1" applyBorder="1" applyAlignment="1">
      <alignment horizontal="left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2" xfId="6" applyFont="1" applyFill="1" applyBorder="1" applyAlignment="1">
      <alignment horizontal="center" vertical="center" wrapText="1"/>
    </xf>
    <xf numFmtId="49" fontId="21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1" fillId="0" borderId="2" xfId="0" applyNumberFormat="1" applyFont="1" applyBorder="1" applyAlignment="1">
      <alignment horizontal="left" vertical="center" wrapText="1"/>
    </xf>
    <xf numFmtId="4" fontId="1" fillId="3" borderId="2" xfId="0" applyNumberFormat="1" applyFont="1" applyFill="1" applyBorder="1" applyAlignment="1">
      <alignment horizontal="right" vertical="center"/>
    </xf>
    <xf numFmtId="4" fontId="1" fillId="0" borderId="2" xfId="7" applyFill="1" applyBorder="1" applyAlignment="1">
      <alignment horizontal="right" vertical="center"/>
    </xf>
    <xf numFmtId="4" fontId="1" fillId="3" borderId="2" xfId="8" applyFont="1" applyBorder="1" applyAlignment="1">
      <alignment horizontal="right" vertical="center"/>
    </xf>
    <xf numFmtId="4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4" fontId="1" fillId="0" borderId="2" xfId="9" applyFill="1" applyBorder="1" applyAlignment="1">
      <alignment horizontal="right" vertical="center"/>
    </xf>
    <xf numFmtId="0" fontId="22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8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7" borderId="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" fontId="1" fillId="0" borderId="2" xfId="8" applyFont="1" applyFill="1" applyBorder="1" applyAlignment="1">
      <alignment horizontal="right" vertical="center"/>
    </xf>
    <xf numFmtId="4" fontId="1" fillId="3" borderId="2" xfId="7" applyBorder="1" applyAlignment="1">
      <alignment horizontal="right" vertical="center"/>
    </xf>
    <xf numFmtId="4" fontId="8" fillId="0" borderId="2" xfId="8" applyFont="1" applyFill="1" applyBorder="1" applyAlignment="1">
      <alignment horizontal="right" vertical="center"/>
    </xf>
    <xf numFmtId="0" fontId="8" fillId="0" borderId="0" xfId="4" applyFont="1" applyAlignment="1">
      <alignment vertical="center"/>
    </xf>
    <xf numFmtId="49" fontId="7" fillId="0" borderId="0" xfId="4" applyNumberFormat="1" applyFont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0" fillId="0" borderId="0" xfId="4" applyFont="1" applyAlignment="1">
      <alignment horizontal="left" vertical="center" wrapText="1"/>
    </xf>
    <xf numFmtId="0" fontId="1" fillId="0" borderId="0" xfId="4" applyFont="1" applyAlignment="1">
      <alignment horizontal="left" vertical="center" wrapText="1"/>
    </xf>
    <xf numFmtId="0" fontId="7" fillId="0" borderId="1" xfId="4" applyFont="1" applyBorder="1" applyAlignment="1">
      <alignment horizontal="left" vertical="center" wrapText="1" indent="1"/>
    </xf>
    <xf numFmtId="0" fontId="7" fillId="0" borderId="0" xfId="4" applyFont="1" applyAlignment="1">
      <alignment horizontal="left" vertical="center" wrapText="1" indent="1"/>
    </xf>
    <xf numFmtId="0" fontId="1" fillId="0" borderId="0" xfId="4" applyFont="1" applyAlignment="1">
      <alignment horizontal="left" vertical="center"/>
    </xf>
    <xf numFmtId="49" fontId="8" fillId="5" borderId="0" xfId="4" applyNumberFormat="1" applyFont="1" applyFill="1" applyAlignment="1" applyProtection="1">
      <alignment vertical="center" wrapText="1"/>
      <protection locked="0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6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</cellXfs>
  <cellStyles count="10">
    <cellStyle name="Значение" xfId="9" xr:uid="{83B2D69E-BA91-4B64-B644-0199E3602468}"/>
    <cellStyle name="Обычный" xfId="0" builtinId="0"/>
    <cellStyle name="Обычный_FORM3.1" xfId="5" xr:uid="{C895E073-E7EF-4893-9E8E-1D352D31BCBB}"/>
    <cellStyle name="Обычный_SIMPLE_1_massive2" xfId="1" xr:uid="{4F62E934-EAA7-4DC4-8930-987F5DB8E7D1}"/>
    <cellStyle name="Обычный_test" xfId="6" xr:uid="{68DECCDD-F235-4C70-80B3-5FA79B7C689E}"/>
    <cellStyle name="Обычный_ЖКУ_проект3" xfId="3" xr:uid="{61E02D58-562F-4832-862B-8FA34D514B40}"/>
    <cellStyle name="Обычный_Форма3" xfId="4" xr:uid="{32319CA1-4F29-4925-AF2A-767332AD3C78}"/>
    <cellStyle name="Обычный_Шаблон по источникам для Модуля Реестр (2)" xfId="2" xr:uid="{EC7BB1AF-145D-4C2D-888A-937515C56037}"/>
    <cellStyle name="Формула" xfId="7" xr:uid="{16EFB594-33F1-44D7-A344-2CB3152172CB}"/>
    <cellStyle name="Формула_Form10" xfId="8" xr:uid="{8D76113D-D3C3-4DAB-992A-F4F90B4426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28575</xdr:rowOff>
    </xdr:from>
    <xdr:to>
      <xdr:col>3</xdr:col>
      <xdr:colOff>133350</xdr:colOff>
      <xdr:row>5</xdr:row>
      <xdr:rowOff>238125</xdr:rowOff>
    </xdr:to>
    <xdr:pic macro="[1]!modList00.FREEZE_PANES">
      <xdr:nvPicPr>
        <xdr:cNvPr id="3" name="FREEZE_PANES_G11" descr="Без имени-1">
          <a:extLst>
            <a:ext uri="{FF2B5EF4-FFF2-40B4-BE49-F238E27FC236}">
              <a16:creationId xmlns:a16="http://schemas.microsoft.com/office/drawing/2014/main" id="{5A68F021-ED92-4013-93D4-07277B5F9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28575</xdr:rowOff>
    </xdr:from>
    <xdr:to>
      <xdr:col>3</xdr:col>
      <xdr:colOff>133350</xdr:colOff>
      <xdr:row>5</xdr:row>
      <xdr:rowOff>238125</xdr:rowOff>
    </xdr:to>
    <xdr:pic macro="[1]!modList00.FREEZE_PANES">
      <xdr:nvPicPr>
        <xdr:cNvPr id="3" name="FREEZE_PANES_G11" descr="Без имени-1">
          <a:extLst>
            <a:ext uri="{FF2B5EF4-FFF2-40B4-BE49-F238E27FC236}">
              <a16:creationId xmlns:a16="http://schemas.microsoft.com/office/drawing/2014/main" id="{C3A7DC0E-604C-4350-9517-2486862B4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28575</xdr:rowOff>
    </xdr:from>
    <xdr:to>
      <xdr:col>3</xdr:col>
      <xdr:colOff>133350</xdr:colOff>
      <xdr:row>6</xdr:row>
      <xdr:rowOff>19050</xdr:rowOff>
    </xdr:to>
    <xdr:pic macro="[1]!modList00.FREEZE_PANES">
      <xdr:nvPicPr>
        <xdr:cNvPr id="2" name="FREEZE_PANES_G11" descr="Без имени-1">
          <a:extLst>
            <a:ext uri="{FF2B5EF4-FFF2-40B4-BE49-F238E27FC236}">
              <a16:creationId xmlns:a16="http://schemas.microsoft.com/office/drawing/2014/main" id="{E2790E1F-BA28-4292-B06A-C41D64F2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28575</xdr:rowOff>
    </xdr:from>
    <xdr:to>
      <xdr:col>3</xdr:col>
      <xdr:colOff>133350</xdr:colOff>
      <xdr:row>6</xdr:row>
      <xdr:rowOff>19050</xdr:rowOff>
    </xdr:to>
    <xdr:pic macro="[1]!modList00.FREEZE_PANES">
      <xdr:nvPicPr>
        <xdr:cNvPr id="2" name="FREEZE_PANES_G11" descr="Без имени-1">
          <a:extLst>
            <a:ext uri="{FF2B5EF4-FFF2-40B4-BE49-F238E27FC236}">
              <a16:creationId xmlns:a16="http://schemas.microsoft.com/office/drawing/2014/main" id="{137E87BB-B174-4D21-A85B-F5556BD00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28575</xdr:rowOff>
    </xdr:from>
    <xdr:to>
      <xdr:col>3</xdr:col>
      <xdr:colOff>133350</xdr:colOff>
      <xdr:row>6</xdr:row>
      <xdr:rowOff>19050</xdr:rowOff>
    </xdr:to>
    <xdr:pic macro="[1]!modList00.FREEZE_PANES">
      <xdr:nvPicPr>
        <xdr:cNvPr id="2" name="FREEZE_PANES_G11" descr="Без имени-1">
          <a:extLst>
            <a:ext uri="{FF2B5EF4-FFF2-40B4-BE49-F238E27FC236}">
              <a16:creationId xmlns:a16="http://schemas.microsoft.com/office/drawing/2014/main" id="{ED4AF9A8-593C-4D84-9391-3A27B5BA0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28575</xdr:rowOff>
    </xdr:from>
    <xdr:to>
      <xdr:col>3</xdr:col>
      <xdr:colOff>133350</xdr:colOff>
      <xdr:row>5</xdr:row>
      <xdr:rowOff>238125</xdr:rowOff>
    </xdr:to>
    <xdr:pic macro="[1]!modList00.FREEZE_PANES">
      <xdr:nvPicPr>
        <xdr:cNvPr id="3" name="FREEZE_PANES_G11" descr="Без имени-1">
          <a:extLst>
            <a:ext uri="{FF2B5EF4-FFF2-40B4-BE49-F238E27FC236}">
              <a16:creationId xmlns:a16="http://schemas.microsoft.com/office/drawing/2014/main" id="{6DF625BA-61C5-43BA-9D3F-5BF517144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28575</xdr:rowOff>
    </xdr:from>
    <xdr:to>
      <xdr:col>3</xdr:col>
      <xdr:colOff>133350</xdr:colOff>
      <xdr:row>5</xdr:row>
      <xdr:rowOff>238125</xdr:rowOff>
    </xdr:to>
    <xdr:pic macro="[1]!modList00.FREEZE_PANES">
      <xdr:nvPicPr>
        <xdr:cNvPr id="3" name="FREEZE_PANES_G11" descr="Без имени-1">
          <a:extLst>
            <a:ext uri="{FF2B5EF4-FFF2-40B4-BE49-F238E27FC236}">
              <a16:creationId xmlns:a16="http://schemas.microsoft.com/office/drawing/2014/main" id="{B2036E7A-DEA3-47A9-A19E-940703D44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28575</xdr:rowOff>
    </xdr:from>
    <xdr:to>
      <xdr:col>3</xdr:col>
      <xdr:colOff>133350</xdr:colOff>
      <xdr:row>5</xdr:row>
      <xdr:rowOff>238125</xdr:rowOff>
    </xdr:to>
    <xdr:pic macro="[1]!modList00.FREEZE_PANES">
      <xdr:nvPicPr>
        <xdr:cNvPr id="3" name="FREEZE_PANES_G11" descr="Без имени-1">
          <a:extLst>
            <a:ext uri="{FF2B5EF4-FFF2-40B4-BE49-F238E27FC236}">
              <a16:creationId xmlns:a16="http://schemas.microsoft.com/office/drawing/2014/main" id="{83717DF4-18E7-48B8-9B50-D315A2DC7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28575</xdr:rowOff>
    </xdr:from>
    <xdr:to>
      <xdr:col>3</xdr:col>
      <xdr:colOff>133350</xdr:colOff>
      <xdr:row>6</xdr:row>
      <xdr:rowOff>19050</xdr:rowOff>
    </xdr:to>
    <xdr:pic macro="[1]!modList00.FREEZE_PANES">
      <xdr:nvPicPr>
        <xdr:cNvPr id="2" name="FREEZE_PANES_G11" descr="Без имени-1">
          <a:extLst>
            <a:ext uri="{FF2B5EF4-FFF2-40B4-BE49-F238E27FC236}">
              <a16:creationId xmlns:a16="http://schemas.microsoft.com/office/drawing/2014/main" id="{0DCA5A8E-B65F-4D5E-A2A1-CF3D6E293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28575</xdr:rowOff>
    </xdr:from>
    <xdr:to>
      <xdr:col>3</xdr:col>
      <xdr:colOff>133350</xdr:colOff>
      <xdr:row>5</xdr:row>
      <xdr:rowOff>85725</xdr:rowOff>
    </xdr:to>
    <xdr:pic macro="[1]!modList00.FREEZE_PANES">
      <xdr:nvPicPr>
        <xdr:cNvPr id="2" name="FREEZE_PANES_F12" descr="Без имени-1">
          <a:extLst>
            <a:ext uri="{FF2B5EF4-FFF2-40B4-BE49-F238E27FC236}">
              <a16:creationId xmlns:a16="http://schemas.microsoft.com/office/drawing/2014/main" id="{264F831B-4F20-4195-914F-803FB209E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28575</xdr:rowOff>
    </xdr:from>
    <xdr:to>
      <xdr:col>3</xdr:col>
      <xdr:colOff>133350</xdr:colOff>
      <xdr:row>5</xdr:row>
      <xdr:rowOff>133350</xdr:rowOff>
    </xdr:to>
    <xdr:pic macro="[1]!modList00.FREEZE_PANES">
      <xdr:nvPicPr>
        <xdr:cNvPr id="2" name="FREEZE_PANES_F12" descr="Без имени-1">
          <a:extLst>
            <a:ext uri="{FF2B5EF4-FFF2-40B4-BE49-F238E27FC236}">
              <a16:creationId xmlns:a16="http://schemas.microsoft.com/office/drawing/2014/main" id="{7972A892-1904-4FE9-A5AC-67319435F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28575</xdr:rowOff>
    </xdr:from>
    <xdr:to>
      <xdr:col>3</xdr:col>
      <xdr:colOff>133350</xdr:colOff>
      <xdr:row>6</xdr:row>
      <xdr:rowOff>19050</xdr:rowOff>
    </xdr:to>
    <xdr:pic macro="[1]!modList00.FREEZE_PANES">
      <xdr:nvPicPr>
        <xdr:cNvPr id="2" name="FREEZE_PANES_G11" descr="Без имени-1">
          <a:extLst>
            <a:ext uri="{FF2B5EF4-FFF2-40B4-BE49-F238E27FC236}">
              <a16:creationId xmlns:a16="http://schemas.microsoft.com/office/drawing/2014/main" id="{C70978CF-5173-42A7-A374-B07E1839D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28575</xdr:rowOff>
    </xdr:from>
    <xdr:to>
      <xdr:col>3</xdr:col>
      <xdr:colOff>133350</xdr:colOff>
      <xdr:row>5</xdr:row>
      <xdr:rowOff>238125</xdr:rowOff>
    </xdr:to>
    <xdr:pic macro="[1]!modList00.FREEZE_PANES">
      <xdr:nvPicPr>
        <xdr:cNvPr id="3" name="FREEZE_PANES_G11" descr="Без имени-1">
          <a:extLst>
            <a:ext uri="{FF2B5EF4-FFF2-40B4-BE49-F238E27FC236}">
              <a16:creationId xmlns:a16="http://schemas.microsoft.com/office/drawing/2014/main" id="{F2003691-99C3-4199-A4C2-402AF1839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28575</xdr:rowOff>
    </xdr:from>
    <xdr:to>
      <xdr:col>3</xdr:col>
      <xdr:colOff>133350</xdr:colOff>
      <xdr:row>6</xdr:row>
      <xdr:rowOff>19050</xdr:rowOff>
    </xdr:to>
    <xdr:pic macro="[1]!modList00.FREEZE_PANES">
      <xdr:nvPicPr>
        <xdr:cNvPr id="2" name="FREEZE_PANES_G11" descr="Без имени-1">
          <a:extLst>
            <a:ext uri="{FF2B5EF4-FFF2-40B4-BE49-F238E27FC236}">
              <a16:creationId xmlns:a16="http://schemas.microsoft.com/office/drawing/2014/main" id="{0AA8AB05-7C97-4EA6-956C-85181A8B8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28575</xdr:rowOff>
    </xdr:from>
    <xdr:to>
      <xdr:col>3</xdr:col>
      <xdr:colOff>133350</xdr:colOff>
      <xdr:row>6</xdr:row>
      <xdr:rowOff>19050</xdr:rowOff>
    </xdr:to>
    <xdr:pic macro="[1]!modList00.FREEZE_PANES">
      <xdr:nvPicPr>
        <xdr:cNvPr id="2" name="FREEZE_PANES_G11" descr="Без имени-1">
          <a:extLst>
            <a:ext uri="{FF2B5EF4-FFF2-40B4-BE49-F238E27FC236}">
              <a16:creationId xmlns:a16="http://schemas.microsoft.com/office/drawing/2014/main" id="{9B32D92C-38C5-40A9-A610-33E8EF932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28575</xdr:rowOff>
    </xdr:from>
    <xdr:to>
      <xdr:col>3</xdr:col>
      <xdr:colOff>133350</xdr:colOff>
      <xdr:row>6</xdr:row>
      <xdr:rowOff>19050</xdr:rowOff>
    </xdr:to>
    <xdr:pic macro="[1]!modList00.FREEZE_PANES">
      <xdr:nvPicPr>
        <xdr:cNvPr id="2" name="FREEZE_PANES_G11" descr="Без имени-1">
          <a:extLst>
            <a:ext uri="{FF2B5EF4-FFF2-40B4-BE49-F238E27FC236}">
              <a16:creationId xmlns:a16="http://schemas.microsoft.com/office/drawing/2014/main" id="{CF0DC22B-66D7-4623-91E5-B09D1D9BE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28575</xdr:rowOff>
    </xdr:from>
    <xdr:to>
      <xdr:col>3</xdr:col>
      <xdr:colOff>133350</xdr:colOff>
      <xdr:row>5</xdr:row>
      <xdr:rowOff>238125</xdr:rowOff>
    </xdr:to>
    <xdr:pic macro="[1]!modList00.FREEZE_PANES">
      <xdr:nvPicPr>
        <xdr:cNvPr id="3" name="FREEZE_PANES_G11" descr="Без имени-1">
          <a:extLst>
            <a:ext uri="{FF2B5EF4-FFF2-40B4-BE49-F238E27FC236}">
              <a16:creationId xmlns:a16="http://schemas.microsoft.com/office/drawing/2014/main" id="{17960280-4CD1-49AA-A468-FFA1C39AE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28575</xdr:rowOff>
    </xdr:from>
    <xdr:to>
      <xdr:col>3</xdr:col>
      <xdr:colOff>133350</xdr:colOff>
      <xdr:row>6</xdr:row>
      <xdr:rowOff>19050</xdr:rowOff>
    </xdr:to>
    <xdr:pic macro="[1]!modList00.FREEZE_PANES">
      <xdr:nvPicPr>
        <xdr:cNvPr id="2" name="FREEZE_PANES_G11" descr="Без имени-1">
          <a:extLst>
            <a:ext uri="{FF2B5EF4-FFF2-40B4-BE49-F238E27FC236}">
              <a16:creationId xmlns:a16="http://schemas.microsoft.com/office/drawing/2014/main" id="{6481C562-158F-4630-849F-04B2FE99F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28575</xdr:rowOff>
    </xdr:from>
    <xdr:to>
      <xdr:col>3</xdr:col>
      <xdr:colOff>133350</xdr:colOff>
      <xdr:row>6</xdr:row>
      <xdr:rowOff>19050</xdr:rowOff>
    </xdr:to>
    <xdr:pic macro="[1]!modList00.FREEZE_PANES">
      <xdr:nvPicPr>
        <xdr:cNvPr id="2" name="FREEZE_PANES_G11" descr="Без имени-1">
          <a:extLst>
            <a:ext uri="{FF2B5EF4-FFF2-40B4-BE49-F238E27FC236}">
              <a16:creationId xmlns:a16="http://schemas.microsoft.com/office/drawing/2014/main" id="{67FD09E5-797D-4A5F-BF2D-79EDEF4CC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3;&#1077;&#1088;&#1085;&#1086;&#1074;&#1080;&#1082;%20FORM4.2024.ORG(v1.0)%201%20&#1044;&#1069;&#1057;%20&#1087;.&#1055;&#1077;&#1083;&#1100;&#1074;&#1086;&#1078;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Сравнение"/>
      <sheetName val="Комментарии"/>
      <sheetName val="Проверка"/>
      <sheetName val="AllSheetsInThisWorkbook"/>
      <sheetName val="TEHSHEET"/>
      <sheetName val="et_union"/>
      <sheetName val="modHTTP"/>
      <sheetName val="modReestr"/>
      <sheetName val="modfrmReestr"/>
      <sheetName val="modfrmRegion"/>
      <sheetName val="modfrmAuthorization"/>
      <sheetName val="modInstruction"/>
      <sheetName val="modUpdTemplMain"/>
      <sheetName val="modfrmCheckUpdates"/>
      <sheetName val="modClassifierValidate"/>
      <sheetName val="modHyp"/>
      <sheetName val="modProv"/>
      <sheetName val="modList00"/>
      <sheetName val="modList01"/>
      <sheetName val="modList22"/>
      <sheetName val="REESTR_STATION"/>
      <sheetName val="REESTR_GTP"/>
      <sheetName val="Черновик FORM4.2024.ORG(v1"/>
    </sheetNames>
    <definedNames>
      <definedName name="modList00.FREEZE_PANES"/>
    </definedNames>
    <sheetDataSet>
      <sheetData sheetId="0">
        <row r="3">
          <cell r="B3" t="str">
            <v>Версия 1.0</v>
          </cell>
        </row>
      </sheetData>
      <sheetData sheetId="1"/>
      <sheetData sheetId="2">
        <row r="7">
          <cell r="F7" t="str">
            <v>Ямало-Ненецкий автономный округ</v>
          </cell>
        </row>
        <row r="9">
          <cell r="F9">
            <v>2024</v>
          </cell>
        </row>
        <row r="13">
          <cell r="F13" t="str">
            <v>АО "Салехардэнерго"</v>
          </cell>
        </row>
        <row r="18">
          <cell r="F18" t="str">
            <v>МП "Салехардэнерго" станция Салехард</v>
          </cell>
        </row>
        <row r="20">
          <cell r="F20" t="str">
            <v>Электростанция розничного рынка</v>
          </cell>
        </row>
      </sheetData>
      <sheetData sheetId="3">
        <row r="3">
          <cell r="C3" t="str">
            <v/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2">
          <cell r="B2" t="str">
            <v>Электростанция оптового рынка</v>
          </cell>
        </row>
        <row r="3">
          <cell r="B3" t="str">
            <v>Атомная электростанция</v>
          </cell>
        </row>
        <row r="4">
          <cell r="B4" t="str">
            <v>Электростанция розничного рынка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5CA7F-8F6F-4913-B997-72713C2805B9}">
  <sheetPr codeName="Лист1"/>
  <dimension ref="A1:J34"/>
  <sheetViews>
    <sheetView topLeftCell="D3" workbookViewId="0">
      <selection activeCell="G10" sqref="G10:I10"/>
    </sheetView>
  </sheetViews>
  <sheetFormatPr defaultColWidth="9.140625" defaultRowHeight="11.25" x14ac:dyDescent="0.25"/>
  <cols>
    <col min="1" max="1" width="10.7109375" style="1" hidden="1" customWidth="1"/>
    <col min="2" max="2" width="10.7109375" style="2" hidden="1" customWidth="1"/>
    <col min="3" max="3" width="3.7109375" style="4" hidden="1" customWidth="1"/>
    <col min="4" max="4" width="3.7109375" style="6" customWidth="1"/>
    <col min="5" max="5" width="40.7109375" style="6" customWidth="1"/>
    <col min="6" max="6" width="50.7109375" style="6" customWidth="1"/>
    <col min="7" max="7" width="8.28515625" style="8" customWidth="1"/>
    <col min="8" max="16384" width="9.140625" style="6"/>
  </cols>
  <sheetData>
    <row r="1" spans="1:10" s="1" customFormat="1" hidden="1" x14ac:dyDescent="0.25">
      <c r="B1" s="2"/>
      <c r="G1" s="3"/>
    </row>
    <row r="2" spans="1:10" s="1" customFormat="1" hidden="1" x14ac:dyDescent="0.25">
      <c r="B2" s="2"/>
      <c r="G2" s="3"/>
    </row>
    <row r="4" spans="1:10" x14ac:dyDescent="0.25">
      <c r="D4" s="5"/>
      <c r="F4" s="7" t="str">
        <f>version</f>
        <v>Версия 1.0</v>
      </c>
    </row>
    <row r="5" spans="1:10" ht="23.25" customHeight="1" x14ac:dyDescent="0.25">
      <c r="D5" s="9"/>
      <c r="E5" s="111" t="s">
        <v>0</v>
      </c>
      <c r="F5" s="112"/>
      <c r="G5" s="10"/>
    </row>
    <row r="6" spans="1:10" x14ac:dyDescent="0.25">
      <c r="D6" s="5"/>
      <c r="E6" s="11"/>
      <c r="F6" s="12"/>
      <c r="G6" s="10"/>
    </row>
    <row r="7" spans="1:10" ht="19.5" x14ac:dyDescent="0.25">
      <c r="D7" s="9"/>
      <c r="E7" s="13" t="s">
        <v>1</v>
      </c>
      <c r="F7" s="14" t="s">
        <v>2</v>
      </c>
      <c r="G7" s="10"/>
    </row>
    <row r="8" spans="1:10" x14ac:dyDescent="0.25">
      <c r="A8" s="15"/>
      <c r="D8" s="16"/>
      <c r="E8" s="13"/>
      <c r="F8" s="17"/>
      <c r="G8" s="17"/>
    </row>
    <row r="9" spans="1:10" ht="19.5" x14ac:dyDescent="0.25">
      <c r="D9" s="9"/>
      <c r="E9" s="13" t="s">
        <v>3</v>
      </c>
      <c r="F9" s="14">
        <v>2025</v>
      </c>
      <c r="G9" s="5"/>
    </row>
    <row r="10" spans="1:10" x14ac:dyDescent="0.25">
      <c r="A10" s="15"/>
      <c r="D10" s="16"/>
      <c r="E10" s="13"/>
      <c r="F10" s="17"/>
      <c r="G10" s="17"/>
    </row>
    <row r="11" spans="1:10" ht="19.5" x14ac:dyDescent="0.25">
      <c r="D11" s="9"/>
      <c r="E11" s="18" t="s">
        <v>4</v>
      </c>
      <c r="F11" s="19" t="s">
        <v>5</v>
      </c>
      <c r="G11" s="5"/>
    </row>
    <row r="12" spans="1:10" x14ac:dyDescent="0.25">
      <c r="C12" s="20"/>
      <c r="D12" s="16"/>
      <c r="E12" s="13"/>
      <c r="F12" s="17"/>
      <c r="G12" s="21"/>
    </row>
    <row r="13" spans="1:10" ht="19.5" x14ac:dyDescent="0.25">
      <c r="C13" s="20"/>
      <c r="D13" s="22"/>
      <c r="E13" s="13" t="s">
        <v>6</v>
      </c>
      <c r="F13" s="19" t="s">
        <v>36</v>
      </c>
      <c r="G13" s="21"/>
      <c r="H13" s="23"/>
      <c r="J13" s="24"/>
    </row>
    <row r="14" spans="1:10" ht="19.5" x14ac:dyDescent="0.25">
      <c r="C14" s="20"/>
      <c r="D14" s="22"/>
      <c r="E14" s="13" t="s">
        <v>7</v>
      </c>
      <c r="F14" s="19" t="s">
        <v>8</v>
      </c>
      <c r="G14" s="21"/>
      <c r="H14" s="23"/>
      <c r="J14" s="24"/>
    </row>
    <row r="15" spans="1:10" ht="19.5" x14ac:dyDescent="0.25">
      <c r="C15" s="20"/>
      <c r="D15" s="22"/>
      <c r="E15" s="13" t="s">
        <v>9</v>
      </c>
      <c r="F15" s="19" t="s">
        <v>10</v>
      </c>
      <c r="G15" s="21"/>
      <c r="H15" s="23"/>
      <c r="J15" s="24"/>
    </row>
    <row r="16" spans="1:10" ht="30" x14ac:dyDescent="0.25">
      <c r="C16" s="20"/>
      <c r="D16" s="22"/>
      <c r="E16" s="18" t="s">
        <v>11</v>
      </c>
      <c r="F16" s="19" t="s">
        <v>12</v>
      </c>
      <c r="G16" s="21"/>
      <c r="H16" s="23"/>
      <c r="J16" s="24"/>
    </row>
    <row r="17" spans="2:10" x14ac:dyDescent="0.25">
      <c r="C17" s="20"/>
      <c r="D17" s="16"/>
      <c r="E17" s="13"/>
      <c r="F17" s="17"/>
      <c r="G17" s="21"/>
    </row>
    <row r="18" spans="2:10" ht="19.5" x14ac:dyDescent="0.25">
      <c r="C18" s="20"/>
      <c r="D18" s="22"/>
      <c r="E18" s="13" t="s">
        <v>13</v>
      </c>
      <c r="F18" s="25" t="s">
        <v>235</v>
      </c>
      <c r="G18" s="21"/>
      <c r="H18" s="23"/>
      <c r="J18" s="24"/>
    </row>
    <row r="19" spans="2:10" ht="30" x14ac:dyDescent="0.25">
      <c r="D19" s="26"/>
      <c r="F19" s="21"/>
      <c r="G19" s="21"/>
    </row>
    <row r="20" spans="2:10" ht="22.5" x14ac:dyDescent="0.25">
      <c r="C20" s="20"/>
      <c r="D20" s="22"/>
      <c r="E20" s="13" t="s">
        <v>14</v>
      </c>
      <c r="F20" s="27" t="s">
        <v>15</v>
      </c>
      <c r="G20" s="28" t="s">
        <v>16</v>
      </c>
      <c r="H20" s="23"/>
      <c r="J20" s="24"/>
    </row>
    <row r="21" spans="2:10" x14ac:dyDescent="0.15">
      <c r="D21" s="5"/>
      <c r="F21" s="29" t="s">
        <v>17</v>
      </c>
      <c r="G21" s="17"/>
    </row>
    <row r="22" spans="2:10" ht="19.5" x14ac:dyDescent="0.25">
      <c r="B22" s="30"/>
      <c r="D22" s="31"/>
      <c r="E22" s="32" t="s">
        <v>18</v>
      </c>
      <c r="F22" s="33" t="s">
        <v>19</v>
      </c>
      <c r="G22" s="17"/>
    </row>
    <row r="23" spans="2:10" ht="30" x14ac:dyDescent="0.25">
      <c r="B23" s="30"/>
      <c r="D23" s="31"/>
      <c r="E23" s="32" t="s">
        <v>20</v>
      </c>
      <c r="F23" s="33" t="s">
        <v>21</v>
      </c>
      <c r="G23" s="17"/>
    </row>
    <row r="24" spans="2:10" x14ac:dyDescent="0.15">
      <c r="D24" s="5"/>
      <c r="F24" s="29" t="s">
        <v>22</v>
      </c>
      <c r="G24" s="17"/>
    </row>
    <row r="25" spans="2:10" ht="19.5" x14ac:dyDescent="0.25">
      <c r="B25" s="30"/>
      <c r="D25" s="31"/>
      <c r="E25" s="32" t="s">
        <v>23</v>
      </c>
      <c r="F25" s="33" t="s">
        <v>24</v>
      </c>
      <c r="G25" s="17"/>
    </row>
    <row r="26" spans="2:10" ht="19.5" x14ac:dyDescent="0.25">
      <c r="B26" s="30"/>
      <c r="D26" s="31"/>
      <c r="E26" s="32" t="s">
        <v>25</v>
      </c>
      <c r="F26" s="33" t="s">
        <v>26</v>
      </c>
      <c r="G26" s="17"/>
    </row>
    <row r="27" spans="2:10" x14ac:dyDescent="0.15">
      <c r="D27" s="5"/>
      <c r="F27" s="29" t="s">
        <v>27</v>
      </c>
      <c r="G27" s="17"/>
    </row>
    <row r="28" spans="2:10" ht="19.5" x14ac:dyDescent="0.25">
      <c r="B28" s="30"/>
      <c r="D28" s="31"/>
      <c r="E28" s="32" t="s">
        <v>23</v>
      </c>
      <c r="F28" s="33" t="s">
        <v>28</v>
      </c>
      <c r="G28" s="17"/>
    </row>
    <row r="29" spans="2:10" ht="19.5" x14ac:dyDescent="0.25">
      <c r="B29" s="30"/>
      <c r="D29" s="31"/>
      <c r="E29" s="32" t="s">
        <v>25</v>
      </c>
      <c r="F29" s="33" t="s">
        <v>27</v>
      </c>
      <c r="G29" s="17"/>
    </row>
    <row r="30" spans="2:10" ht="22.5" x14ac:dyDescent="0.15">
      <c r="D30" s="5"/>
      <c r="F30" s="29" t="s">
        <v>29</v>
      </c>
      <c r="G30" s="17"/>
    </row>
    <row r="31" spans="2:10" ht="19.5" x14ac:dyDescent="0.25">
      <c r="B31" s="30"/>
      <c r="D31" s="31"/>
      <c r="E31" s="32" t="s">
        <v>23</v>
      </c>
      <c r="F31" s="34" t="s">
        <v>30</v>
      </c>
      <c r="G31" s="17"/>
    </row>
    <row r="32" spans="2:10" ht="19.5" x14ac:dyDescent="0.25">
      <c r="B32" s="30"/>
      <c r="D32" s="31"/>
      <c r="E32" s="32" t="s">
        <v>25</v>
      </c>
      <c r="F32" s="34" t="s">
        <v>31</v>
      </c>
      <c r="G32" s="17"/>
    </row>
    <row r="33" spans="2:7" ht="19.5" x14ac:dyDescent="0.25">
      <c r="B33" s="30"/>
      <c r="D33" s="31"/>
      <c r="E33" s="32" t="s">
        <v>32</v>
      </c>
      <c r="F33" s="34" t="s">
        <v>33</v>
      </c>
      <c r="G33" s="17"/>
    </row>
    <row r="34" spans="2:7" ht="19.5" x14ac:dyDescent="0.25">
      <c r="B34" s="30"/>
      <c r="D34" s="31"/>
      <c r="E34" s="32" t="s">
        <v>34</v>
      </c>
      <c r="F34" s="34" t="s">
        <v>35</v>
      </c>
      <c r="G34" s="17"/>
    </row>
  </sheetData>
  <mergeCells count="1">
    <mergeCell ref="E5:F5"/>
  </mergeCells>
  <dataValidations count="3">
    <dataValidation allowBlank="1" showInputMessage="1" showErrorMessage="1" promptTitle="Ввод" prompt="Для выбора организации необходимо два раза нажать левую кнопку мыши!" sqref="F18" xr:uid="{8901EAC7-AC5D-471F-B57E-2930DF3D65AE}"/>
    <dataValidation operator="lessThanOrEqual" allowBlank="1" showInputMessage="1" showErrorMessage="1" errorTitle="Ошибка" error="Допускается ввод не более 900 символов!" sqref="F11" xr:uid="{32F72349-C50B-4773-8778-4D1D34D0B297}"/>
    <dataValidation type="textLength" operator="lessThanOrEqual" allowBlank="1" showInputMessage="1" showErrorMessage="1" errorTitle="Ошибка" error="Допускается ввод не более 900 символов!" sqref="F31:F34 F22:F23 F25:F26 F28:F29" xr:uid="{B9657316-B458-42AB-B429-BCA9ADC26413}">
      <formula1>900</formula1>
    </dataValidation>
  </dataValidations>
  <pageMargins left="0.11811023622047245" right="0.11811023622047245" top="0.15748031496062992" bottom="0.15748031496062992" header="0" footer="0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0DC67-E828-4891-B364-E07B6BFFAEC5}">
  <sheetPr codeName="Лист10"/>
  <dimension ref="A1:J79"/>
  <sheetViews>
    <sheetView topLeftCell="C6" workbookViewId="0">
      <selection activeCell="G10" sqref="G10:I10"/>
    </sheetView>
  </sheetViews>
  <sheetFormatPr defaultColWidth="14.140625" defaultRowHeight="11.25" x14ac:dyDescent="0.15"/>
  <cols>
    <col min="1" max="2" width="0" style="38" hidden="1" customWidth="1"/>
    <col min="3" max="3" width="2.7109375" style="38" customWidth="1"/>
    <col min="4" max="4" width="7.7109375" style="45" customWidth="1"/>
    <col min="5" max="5" width="56.28515625" style="38" customWidth="1"/>
    <col min="6" max="6" width="11.7109375" style="38" customWidth="1"/>
    <col min="7" max="7" width="12" style="38" customWidth="1"/>
    <col min="8" max="8" width="11.42578125" style="38" customWidth="1"/>
    <col min="9" max="9" width="11.140625" style="38" customWidth="1"/>
    <col min="10" max="10" width="11.5703125" style="38" customWidth="1"/>
    <col min="11" max="16384" width="14.140625" style="38"/>
  </cols>
  <sheetData>
    <row r="1" spans="1:10" s="36" customFormat="1" ht="21" hidden="1" customHeight="1" x14ac:dyDescent="0.15">
      <c r="A1" s="35"/>
      <c r="D1" s="36" t="str">
        <f>region_name</f>
        <v>Ямало-Ненецкий автономный округ</v>
      </c>
      <c r="E1" s="36" t="str">
        <f>station</f>
        <v>МП "Салехардэнерго" станция Салехард</v>
      </c>
      <c r="F1" s="36">
        <f>god</f>
        <v>2024</v>
      </c>
      <c r="G1" s="37" t="s">
        <v>169</v>
      </c>
      <c r="I1" s="37"/>
      <c r="J1" s="37"/>
    </row>
    <row r="2" spans="1:10" s="36" customFormat="1" ht="21" hidden="1" customHeight="1" x14ac:dyDescent="0.15">
      <c r="G2" s="37"/>
      <c r="I2" s="37"/>
      <c r="J2" s="37"/>
    </row>
    <row r="3" spans="1:10" s="36" customFormat="1" ht="21" hidden="1" customHeight="1" x14ac:dyDescent="0.15">
      <c r="G3" s="37"/>
      <c r="I3" s="37"/>
      <c r="J3" s="37"/>
    </row>
    <row r="4" spans="1:10" s="36" customFormat="1" ht="21" hidden="1" customHeight="1" x14ac:dyDescent="0.15">
      <c r="G4" s="37"/>
      <c r="I4" s="37"/>
      <c r="J4" s="37"/>
    </row>
    <row r="5" spans="1:10" ht="21" hidden="1" customHeight="1" x14ac:dyDescent="0.15">
      <c r="D5" s="39"/>
    </row>
    <row r="6" spans="1:10" ht="21" customHeight="1" x14ac:dyDescent="0.15">
      <c r="D6" s="115" t="str">
        <f>"Баланс электрической энергии и мощности в "&amp;2025&amp;" году "</f>
        <v xml:space="preserve">Баланс электрической энергии и мощности в 2025 году </v>
      </c>
      <c r="E6" s="115"/>
      <c r="F6" s="115"/>
      <c r="G6" s="40"/>
      <c r="H6" s="40"/>
      <c r="I6" s="40"/>
      <c r="J6" s="40"/>
    </row>
    <row r="7" spans="1:10" s="41" customFormat="1" ht="21" customHeight="1" x14ac:dyDescent="0.15">
      <c r="D7" s="116" t="s">
        <v>236</v>
      </c>
      <c r="E7" s="116"/>
      <c r="F7" s="116"/>
      <c r="G7" s="110" t="str">
        <f>G1</f>
        <v>Сентябрь</v>
      </c>
      <c r="H7" s="40"/>
      <c r="I7" s="40"/>
      <c r="J7" s="40"/>
    </row>
    <row r="8" spans="1:10" s="41" customFormat="1" x14ac:dyDescent="0.15">
      <c r="D8" s="42"/>
      <c r="E8" s="42"/>
      <c r="F8" s="42"/>
      <c r="G8" s="43"/>
      <c r="H8" s="43"/>
      <c r="I8" s="43"/>
      <c r="J8" s="44" t="str">
        <f>"Форма 4 ("&amp;G1&amp;")"</f>
        <v>Форма 4 (Сентябрь)</v>
      </c>
    </row>
    <row r="9" spans="1:10" s="45" customFormat="1" ht="40.5" customHeight="1" x14ac:dyDescent="0.25">
      <c r="D9" s="46" t="s">
        <v>38</v>
      </c>
      <c r="E9" s="46" t="s">
        <v>39</v>
      </c>
      <c r="F9" s="46" t="s">
        <v>40</v>
      </c>
      <c r="G9" s="46" t="str">
        <f>"План " &amp;$G$1&amp;" "&amp; 2023</f>
        <v>План Сентябрь 2023</v>
      </c>
      <c r="H9" s="46" t="str">
        <f>"Факт " &amp;$G$1&amp;" "&amp; 2023</f>
        <v>Факт Сентябрь 2023</v>
      </c>
      <c r="I9" s="46" t="str">
        <f>"План " &amp;$G$1&amp;" "&amp;2024</f>
        <v>План Сентябрь 2024</v>
      </c>
      <c r="J9" s="46" t="str">
        <f>"План " &amp;$G$1&amp;" "&amp; 2025</f>
        <v>План Сентябрь 2025</v>
      </c>
    </row>
    <row r="10" spans="1:10" s="47" customFormat="1" ht="12" customHeight="1" x14ac:dyDescent="0.25">
      <c r="D10" s="48">
        <v>1</v>
      </c>
      <c r="E10" s="48">
        <v>2</v>
      </c>
      <c r="F10" s="48">
        <v>3</v>
      </c>
      <c r="G10" s="48">
        <v>4</v>
      </c>
      <c r="H10" s="48">
        <v>5</v>
      </c>
      <c r="I10" s="48">
        <v>6</v>
      </c>
      <c r="J10" s="48">
        <v>7</v>
      </c>
    </row>
    <row r="11" spans="1:10" s="41" customFormat="1" x14ac:dyDescent="0.15">
      <c r="D11" s="49" t="s">
        <v>41</v>
      </c>
      <c r="E11" s="50" t="s">
        <v>42</v>
      </c>
      <c r="F11" s="51" t="s">
        <v>43</v>
      </c>
      <c r="G11" s="52">
        <v>0.4</v>
      </c>
      <c r="H11" s="52">
        <v>0.4</v>
      </c>
      <c r="I11" s="52">
        <v>0.4</v>
      </c>
      <c r="J11" s="52">
        <v>0.4</v>
      </c>
    </row>
    <row r="12" spans="1:10" s="41" customFormat="1" x14ac:dyDescent="0.15">
      <c r="D12" s="49" t="s">
        <v>44</v>
      </c>
      <c r="E12" s="50" t="s">
        <v>45</v>
      </c>
      <c r="F12" s="51" t="s">
        <v>43</v>
      </c>
      <c r="G12" s="52">
        <v>0.4</v>
      </c>
      <c r="H12" s="52">
        <v>0.4</v>
      </c>
      <c r="I12" s="52">
        <v>0.4</v>
      </c>
      <c r="J12" s="52">
        <v>0.4</v>
      </c>
    </row>
    <row r="13" spans="1:10" s="41" customFormat="1" x14ac:dyDescent="0.15">
      <c r="D13" s="49" t="s">
        <v>46</v>
      </c>
      <c r="E13" s="50" t="s">
        <v>47</v>
      </c>
      <c r="F13" s="51" t="s">
        <v>43</v>
      </c>
      <c r="G13" s="52">
        <v>0.2</v>
      </c>
      <c r="H13" s="52">
        <v>0.2</v>
      </c>
      <c r="I13" s="52">
        <v>0.2</v>
      </c>
      <c r="J13" s="52">
        <v>0.2</v>
      </c>
    </row>
    <row r="14" spans="1:10" s="41" customFormat="1" x14ac:dyDescent="0.15">
      <c r="D14" s="49" t="s">
        <v>48</v>
      </c>
      <c r="E14" s="50" t="s">
        <v>49</v>
      </c>
      <c r="F14" s="51" t="s">
        <v>43</v>
      </c>
      <c r="G14" s="52">
        <f>G26*1000/720</f>
        <v>2.3219999999999998E-3</v>
      </c>
      <c r="H14" s="52">
        <f>H26*1000/720</f>
        <v>3.7727777777777787E-4</v>
      </c>
      <c r="I14" s="52">
        <f>I26*1000/720</f>
        <v>5.3210666666666665E-3</v>
      </c>
      <c r="J14" s="52">
        <f>J26*1000/720</f>
        <v>3.7587444444444444E-3</v>
      </c>
    </row>
    <row r="15" spans="1:10" s="41" customFormat="1" ht="22.5" x14ac:dyDescent="0.15">
      <c r="D15" s="49" t="s">
        <v>50</v>
      </c>
      <c r="E15" s="53" t="s">
        <v>51</v>
      </c>
      <c r="F15" s="51" t="s">
        <v>43</v>
      </c>
      <c r="G15" s="52">
        <f>0</f>
        <v>0</v>
      </c>
      <c r="H15" s="52">
        <f>0</f>
        <v>0</v>
      </c>
      <c r="I15" s="52">
        <f>0</f>
        <v>0</v>
      </c>
      <c r="J15" s="52">
        <f>0</f>
        <v>0</v>
      </c>
    </row>
    <row r="16" spans="1:10" s="41" customFormat="1" x14ac:dyDescent="0.15">
      <c r="D16" s="49" t="s">
        <v>52</v>
      </c>
      <c r="E16" s="50" t="s">
        <v>53</v>
      </c>
      <c r="F16" s="51" t="s">
        <v>43</v>
      </c>
      <c r="G16" s="54">
        <f>G14-G13</f>
        <v>-0.19767800000000002</v>
      </c>
      <c r="H16" s="54">
        <f>H14-H13</f>
        <v>-0.19962272222222224</v>
      </c>
      <c r="I16" s="54">
        <f>I14-I13</f>
        <v>-0.19467893333333333</v>
      </c>
      <c r="J16" s="54">
        <f>J14-J13</f>
        <v>-0.19624125555555558</v>
      </c>
    </row>
    <row r="17" spans="4:10" s="41" customFormat="1" x14ac:dyDescent="0.15">
      <c r="D17" s="49" t="s">
        <v>54</v>
      </c>
      <c r="E17" s="53" t="s">
        <v>55</v>
      </c>
      <c r="F17" s="51" t="s">
        <v>43</v>
      </c>
      <c r="G17" s="52">
        <v>0</v>
      </c>
      <c r="H17" s="52">
        <v>0</v>
      </c>
      <c r="I17" s="52">
        <v>0</v>
      </c>
      <c r="J17" s="52">
        <v>0</v>
      </c>
    </row>
    <row r="18" spans="4:10" ht="15" x14ac:dyDescent="0.15">
      <c r="D18" s="55" t="s">
        <v>56</v>
      </c>
      <c r="E18" s="56" t="s">
        <v>57</v>
      </c>
      <c r="F18" s="51" t="s">
        <v>235</v>
      </c>
      <c r="G18" s="52">
        <v>0</v>
      </c>
      <c r="H18" s="52">
        <v>0</v>
      </c>
      <c r="I18" s="52">
        <v>0</v>
      </c>
      <c r="J18" s="52">
        <v>0</v>
      </c>
    </row>
    <row r="19" spans="4:10" s="41" customFormat="1" ht="15" x14ac:dyDescent="0.15">
      <c r="D19" s="55" t="s">
        <v>58</v>
      </c>
      <c r="E19" s="53" t="s">
        <v>59</v>
      </c>
      <c r="F19" s="51" t="s">
        <v>43</v>
      </c>
      <c r="G19" s="52">
        <f>G16</f>
        <v>-0.19767800000000002</v>
      </c>
      <c r="H19" s="52">
        <f>H16</f>
        <v>-0.19962272222222224</v>
      </c>
      <c r="I19" s="52">
        <f>I16</f>
        <v>-0.19467893333333333</v>
      </c>
      <c r="J19" s="52">
        <f>J16</f>
        <v>-0.19624125555555558</v>
      </c>
    </row>
    <row r="20" spans="4:10" ht="15" x14ac:dyDescent="0.15">
      <c r="D20" s="55" t="s">
        <v>60</v>
      </c>
      <c r="E20" s="53" t="s">
        <v>61</v>
      </c>
      <c r="F20" s="51" t="s">
        <v>43</v>
      </c>
      <c r="G20" s="52">
        <v>0</v>
      </c>
      <c r="H20" s="52">
        <v>0</v>
      </c>
      <c r="I20" s="52">
        <v>0</v>
      </c>
      <c r="J20" s="52">
        <v>0</v>
      </c>
    </row>
    <row r="21" spans="4:10" ht="15" x14ac:dyDescent="0.15">
      <c r="D21" s="55" t="s">
        <v>62</v>
      </c>
      <c r="E21" s="57" t="s">
        <v>63</v>
      </c>
      <c r="F21" s="58" t="s">
        <v>64</v>
      </c>
      <c r="G21" s="59"/>
      <c r="H21" s="59"/>
      <c r="I21" s="59"/>
      <c r="J21" s="60">
        <f>0.03*720/1000</f>
        <v>2.1599999999999998E-2</v>
      </c>
    </row>
    <row r="22" spans="4:10" s="41" customFormat="1" x14ac:dyDescent="0.15">
      <c r="D22" s="49" t="s">
        <v>65</v>
      </c>
      <c r="E22" s="50" t="s">
        <v>66</v>
      </c>
      <c r="F22" s="58" t="s">
        <v>64</v>
      </c>
      <c r="G22" s="52">
        <v>2.3804928999999999E-2</v>
      </c>
      <c r="H22" s="52">
        <v>2.1054469999999999E-2</v>
      </c>
      <c r="I22" s="52">
        <v>2.6224315000000002E-2</v>
      </c>
      <c r="J22" s="52">
        <v>2.1944405E-2</v>
      </c>
    </row>
    <row r="23" spans="4:10" s="41" customFormat="1" ht="15" x14ac:dyDescent="0.15">
      <c r="D23" s="55" t="s">
        <v>67</v>
      </c>
      <c r="E23" s="57" t="s">
        <v>68</v>
      </c>
      <c r="F23" s="58" t="s">
        <v>64</v>
      </c>
      <c r="G23" s="59"/>
      <c r="H23" s="59"/>
      <c r="I23" s="59"/>
      <c r="J23" s="60">
        <f>J13*720/1000</f>
        <v>0.14399999999999999</v>
      </c>
    </row>
    <row r="24" spans="4:10" s="41" customFormat="1" x14ac:dyDescent="0.15">
      <c r="D24" s="49" t="s">
        <v>69</v>
      </c>
      <c r="E24" s="53" t="s">
        <v>70</v>
      </c>
      <c r="F24" s="58" t="s">
        <v>64</v>
      </c>
      <c r="G24" s="52">
        <v>0</v>
      </c>
      <c r="H24" s="52">
        <f>0</f>
        <v>0</v>
      </c>
      <c r="I24" s="52">
        <v>0</v>
      </c>
      <c r="J24" s="52">
        <v>0</v>
      </c>
    </row>
    <row r="25" spans="4:10" s="41" customFormat="1" x14ac:dyDescent="0.15">
      <c r="D25" s="49" t="s">
        <v>71</v>
      </c>
      <c r="E25" s="53" t="s">
        <v>72</v>
      </c>
      <c r="F25" s="58" t="s">
        <v>64</v>
      </c>
      <c r="G25" s="52">
        <v>0</v>
      </c>
      <c r="H25" s="52">
        <v>0</v>
      </c>
      <c r="I25" s="52">
        <v>0</v>
      </c>
      <c r="J25" s="52">
        <v>0</v>
      </c>
    </row>
    <row r="26" spans="4:10" s="41" customFormat="1" x14ac:dyDescent="0.15">
      <c r="D26" s="49" t="s">
        <v>73</v>
      </c>
      <c r="E26" s="50" t="s">
        <v>74</v>
      </c>
      <c r="F26" s="58" t="s">
        <v>64</v>
      </c>
      <c r="G26" s="52">
        <v>1.67184E-3</v>
      </c>
      <c r="H26" s="52">
        <v>2.7164000000000002E-4</v>
      </c>
      <c r="I26" s="52">
        <v>3.8311679999999998E-3</v>
      </c>
      <c r="J26" s="52">
        <v>2.706296E-3</v>
      </c>
    </row>
    <row r="27" spans="4:10" x14ac:dyDescent="0.15">
      <c r="D27" s="49" t="s">
        <v>75</v>
      </c>
      <c r="E27" s="53" t="s">
        <v>76</v>
      </c>
      <c r="F27" s="58" t="s">
        <v>64</v>
      </c>
      <c r="G27" s="52">
        <f>G26</f>
        <v>1.67184E-3</v>
      </c>
      <c r="H27" s="52">
        <f>H26</f>
        <v>2.7164000000000002E-4</v>
      </c>
      <c r="I27" s="52">
        <f>I26</f>
        <v>3.8311679999999998E-3</v>
      </c>
      <c r="J27" s="52">
        <f>J26</f>
        <v>2.706296E-3</v>
      </c>
    </row>
    <row r="28" spans="4:10" x14ac:dyDescent="0.15">
      <c r="D28" s="49" t="s">
        <v>77</v>
      </c>
      <c r="E28" s="56" t="s">
        <v>78</v>
      </c>
      <c r="F28" s="51" t="s">
        <v>79</v>
      </c>
      <c r="G28" s="54">
        <f>(G27/G22*100)</f>
        <v>7.0230833286669334</v>
      </c>
      <c r="H28" s="54">
        <f t="shared" ref="H28:J28" si="0">(H27/H22*100)</f>
        <v>1.2901773352641981</v>
      </c>
      <c r="I28" s="54">
        <f t="shared" si="0"/>
        <v>14.609220488695318</v>
      </c>
      <c r="J28" s="54">
        <f t="shared" si="0"/>
        <v>12.332510268562762</v>
      </c>
    </row>
    <row r="29" spans="4:10" x14ac:dyDescent="0.15">
      <c r="D29" s="49" t="s">
        <v>80</v>
      </c>
      <c r="E29" s="53" t="s">
        <v>81</v>
      </c>
      <c r="F29" s="58" t="s">
        <v>64</v>
      </c>
      <c r="G29" s="52">
        <v>0</v>
      </c>
      <c r="H29" s="52">
        <v>0</v>
      </c>
      <c r="I29" s="52">
        <v>0</v>
      </c>
      <c r="J29" s="52">
        <v>0</v>
      </c>
    </row>
    <row r="30" spans="4:10" x14ac:dyDescent="0.15">
      <c r="D30" s="49" t="s">
        <v>82</v>
      </c>
      <c r="E30" s="56" t="s">
        <v>83</v>
      </c>
      <c r="F30" s="51" t="s">
        <v>84</v>
      </c>
      <c r="G30" s="52">
        <v>0</v>
      </c>
      <c r="H30" s="52">
        <v>0</v>
      </c>
      <c r="I30" s="52">
        <v>0</v>
      </c>
      <c r="J30" s="52">
        <v>0</v>
      </c>
    </row>
    <row r="31" spans="4:10" s="41" customFormat="1" x14ac:dyDescent="0.15">
      <c r="D31" s="49" t="s">
        <v>85</v>
      </c>
      <c r="E31" s="50" t="s">
        <v>86</v>
      </c>
      <c r="F31" s="58" t="s">
        <v>64</v>
      </c>
      <c r="G31" s="52">
        <f>G22-G26</f>
        <v>2.2133088999999998E-2</v>
      </c>
      <c r="H31" s="52">
        <f>H22-H26</f>
        <v>2.0782829999999999E-2</v>
      </c>
      <c r="I31" s="52">
        <f>I22-I26</f>
        <v>2.2393147000000002E-2</v>
      </c>
      <c r="J31" s="52">
        <f>J22-J26</f>
        <v>1.9238109E-2</v>
      </c>
    </row>
    <row r="32" spans="4:10" s="41" customFormat="1" x14ac:dyDescent="0.15">
      <c r="D32" s="49" t="s">
        <v>87</v>
      </c>
      <c r="E32" s="53" t="s">
        <v>70</v>
      </c>
      <c r="F32" s="58" t="s">
        <v>64</v>
      </c>
      <c r="G32" s="52">
        <v>0</v>
      </c>
      <c r="H32" s="52">
        <v>0</v>
      </c>
      <c r="I32" s="52">
        <v>0</v>
      </c>
      <c r="J32" s="52">
        <v>0</v>
      </c>
    </row>
    <row r="33" spans="4:10" s="41" customFormat="1" x14ac:dyDescent="0.15">
      <c r="D33" s="49" t="s">
        <v>88</v>
      </c>
      <c r="E33" s="53" t="s">
        <v>72</v>
      </c>
      <c r="F33" s="58" t="s">
        <v>64</v>
      </c>
      <c r="G33" s="52">
        <v>0</v>
      </c>
      <c r="H33" s="52">
        <v>0</v>
      </c>
      <c r="I33" s="52">
        <v>0</v>
      </c>
      <c r="J33" s="52">
        <v>0</v>
      </c>
    </row>
    <row r="34" spans="4:10" x14ac:dyDescent="0.15">
      <c r="D34" s="49" t="s">
        <v>89</v>
      </c>
      <c r="E34" s="50" t="s">
        <v>90</v>
      </c>
      <c r="F34" s="58" t="s">
        <v>64</v>
      </c>
      <c r="G34" s="52">
        <v>0</v>
      </c>
      <c r="H34" s="52">
        <f>H35</f>
        <v>1.2539300000000001E-3</v>
      </c>
      <c r="I34" s="52">
        <v>0</v>
      </c>
      <c r="J34" s="52">
        <v>0</v>
      </c>
    </row>
    <row r="35" spans="4:10" x14ac:dyDescent="0.15">
      <c r="D35" s="49" t="s">
        <v>91</v>
      </c>
      <c r="E35" s="53" t="s">
        <v>92</v>
      </c>
      <c r="F35" s="58" t="s">
        <v>64</v>
      </c>
      <c r="G35" s="52">
        <v>0</v>
      </c>
      <c r="H35" s="52">
        <v>1.2539300000000001E-3</v>
      </c>
      <c r="I35" s="52">
        <v>0</v>
      </c>
      <c r="J35" s="52">
        <v>0</v>
      </c>
    </row>
    <row r="36" spans="4:10" x14ac:dyDescent="0.15">
      <c r="D36" s="49" t="s">
        <v>93</v>
      </c>
      <c r="E36" s="53" t="s">
        <v>94</v>
      </c>
      <c r="F36" s="58" t="s">
        <v>64</v>
      </c>
      <c r="G36" s="52">
        <v>0</v>
      </c>
      <c r="H36" s="52">
        <v>0</v>
      </c>
      <c r="I36" s="52">
        <v>0</v>
      </c>
      <c r="J36" s="52">
        <v>0</v>
      </c>
    </row>
    <row r="37" spans="4:10" x14ac:dyDescent="0.15">
      <c r="D37" s="49" t="s">
        <v>95</v>
      </c>
      <c r="E37" s="56" t="s">
        <v>96</v>
      </c>
      <c r="F37" s="51" t="s">
        <v>79</v>
      </c>
      <c r="G37" s="54">
        <f>(G36/G31*100)</f>
        <v>0</v>
      </c>
      <c r="H37" s="54">
        <f t="shared" ref="H37:J37" si="1">(H36/H31*100)</f>
        <v>0</v>
      </c>
      <c r="I37" s="54">
        <f t="shared" si="1"/>
        <v>0</v>
      </c>
      <c r="J37" s="54">
        <f t="shared" si="1"/>
        <v>0</v>
      </c>
    </row>
    <row r="38" spans="4:10" s="41" customFormat="1" x14ac:dyDescent="0.15">
      <c r="D38" s="49" t="s">
        <v>97</v>
      </c>
      <c r="E38" s="50" t="s">
        <v>98</v>
      </c>
      <c r="F38" s="58" t="s">
        <v>64</v>
      </c>
      <c r="G38" s="52">
        <f>G26+G34+G39</f>
        <v>1.67184E-3</v>
      </c>
      <c r="H38" s="52">
        <f>H26+H34+H39</f>
        <v>1.5255700000000002E-3</v>
      </c>
      <c r="I38" s="52">
        <f>I26+I34+I39</f>
        <v>3.8311679999999998E-3</v>
      </c>
      <c r="J38" s="52">
        <f>J26+J34+J39</f>
        <v>2.706296E-3</v>
      </c>
    </row>
    <row r="39" spans="4:10" s="41" customFormat="1" ht="22.5" x14ac:dyDescent="0.15">
      <c r="D39" s="49" t="s">
        <v>99</v>
      </c>
      <c r="E39" s="53" t="s">
        <v>51</v>
      </c>
      <c r="F39" s="58" t="s">
        <v>64</v>
      </c>
      <c r="G39" s="52">
        <v>0</v>
      </c>
      <c r="H39" s="52">
        <v>0</v>
      </c>
      <c r="I39" s="52">
        <v>0</v>
      </c>
      <c r="J39" s="52">
        <v>0</v>
      </c>
    </row>
    <row r="40" spans="4:10" s="41" customFormat="1" ht="22.5" x14ac:dyDescent="0.15">
      <c r="D40" s="49" t="s">
        <v>100</v>
      </c>
      <c r="E40" s="53" t="s">
        <v>101</v>
      </c>
      <c r="F40" s="58" t="s">
        <v>64</v>
      </c>
      <c r="G40" s="52">
        <v>0</v>
      </c>
      <c r="H40" s="52">
        <v>0</v>
      </c>
      <c r="I40" s="52">
        <v>0</v>
      </c>
      <c r="J40" s="52">
        <v>0</v>
      </c>
    </row>
    <row r="41" spans="4:10" s="41" customFormat="1" x14ac:dyDescent="0.15">
      <c r="D41" s="49" t="s">
        <v>102</v>
      </c>
      <c r="E41" s="50" t="s">
        <v>103</v>
      </c>
      <c r="F41" s="58" t="s">
        <v>64</v>
      </c>
      <c r="G41" s="54">
        <f>G38-G22</f>
        <v>-2.2133088999999998E-2</v>
      </c>
      <c r="H41" s="54">
        <f>H38-H22</f>
        <v>-1.9528899999999998E-2</v>
      </c>
      <c r="I41" s="54">
        <f>I38-I22</f>
        <v>-2.2393147000000002E-2</v>
      </c>
      <c r="J41" s="54">
        <f>J38-J22</f>
        <v>-1.9238109E-2</v>
      </c>
    </row>
    <row r="42" spans="4:10" s="41" customFormat="1" ht="15" customHeight="1" x14ac:dyDescent="0.15">
      <c r="D42" s="49" t="s">
        <v>104</v>
      </c>
      <c r="E42" s="53" t="s">
        <v>55</v>
      </c>
      <c r="F42" s="58" t="s">
        <v>64</v>
      </c>
      <c r="G42" s="52">
        <v>0</v>
      </c>
      <c r="H42" s="52">
        <v>0</v>
      </c>
      <c r="I42" s="52">
        <v>0</v>
      </c>
      <c r="J42" s="52">
        <v>0</v>
      </c>
    </row>
    <row r="43" spans="4:10" x14ac:dyDescent="0.15">
      <c r="D43" s="49" t="s">
        <v>105</v>
      </c>
      <c r="E43" s="56" t="s">
        <v>57</v>
      </c>
      <c r="F43" s="58" t="s">
        <v>64</v>
      </c>
      <c r="G43" s="52">
        <v>0</v>
      </c>
      <c r="H43" s="52">
        <v>0</v>
      </c>
      <c r="I43" s="52">
        <v>0</v>
      </c>
      <c r="J43" s="52">
        <v>0</v>
      </c>
    </row>
    <row r="44" spans="4:10" s="41" customFormat="1" x14ac:dyDescent="0.15">
      <c r="D44" s="49" t="s">
        <v>106</v>
      </c>
      <c r="E44" s="53" t="s">
        <v>59</v>
      </c>
      <c r="F44" s="58" t="s">
        <v>64</v>
      </c>
      <c r="G44" s="52">
        <v>2.0980035399999999E-2</v>
      </c>
      <c r="H44" s="52">
        <v>2.0782829999999999E-2</v>
      </c>
      <c r="I44" s="52">
        <v>2.127348997E-2</v>
      </c>
      <c r="J44" s="52">
        <v>1.9238109E-2</v>
      </c>
    </row>
    <row r="45" spans="4:10" x14ac:dyDescent="0.15">
      <c r="D45" s="49" t="s">
        <v>107</v>
      </c>
      <c r="E45" s="53" t="s">
        <v>61</v>
      </c>
      <c r="F45" s="58" t="s">
        <v>64</v>
      </c>
      <c r="G45" s="52">
        <v>0</v>
      </c>
      <c r="H45" s="52">
        <v>0</v>
      </c>
      <c r="I45" s="52">
        <v>0</v>
      </c>
      <c r="J45" s="52">
        <v>0</v>
      </c>
    </row>
    <row r="46" spans="4:10" x14ac:dyDescent="0.15">
      <c r="D46" s="49" t="s">
        <v>108</v>
      </c>
      <c r="E46" s="50" t="s">
        <v>109</v>
      </c>
      <c r="F46" s="58" t="s">
        <v>64</v>
      </c>
      <c r="G46" s="52">
        <v>0</v>
      </c>
      <c r="H46" s="52">
        <v>0</v>
      </c>
      <c r="I46" s="52">
        <v>0</v>
      </c>
      <c r="J46" s="52">
        <v>0</v>
      </c>
    </row>
    <row r="47" spans="4:10" x14ac:dyDescent="0.15">
      <c r="D47" s="49" t="s">
        <v>110</v>
      </c>
      <c r="E47" s="53" t="s">
        <v>111</v>
      </c>
      <c r="F47" s="58" t="s">
        <v>64</v>
      </c>
      <c r="G47" s="52">
        <v>0</v>
      </c>
      <c r="H47" s="52">
        <v>0</v>
      </c>
      <c r="I47" s="52">
        <v>0</v>
      </c>
      <c r="J47" s="52">
        <v>0</v>
      </c>
    </row>
    <row r="48" spans="4:10" x14ac:dyDescent="0.15">
      <c r="D48" s="49" t="s">
        <v>112</v>
      </c>
      <c r="E48" s="53" t="s">
        <v>113</v>
      </c>
      <c r="F48" s="58" t="s">
        <v>64</v>
      </c>
      <c r="G48" s="52">
        <v>0</v>
      </c>
      <c r="H48" s="52">
        <v>0</v>
      </c>
      <c r="I48" s="52">
        <v>0</v>
      </c>
      <c r="J48" s="52">
        <v>0</v>
      </c>
    </row>
    <row r="49" spans="4:10" x14ac:dyDescent="0.15">
      <c r="D49" s="49" t="s">
        <v>114</v>
      </c>
      <c r="E49" s="50" t="s">
        <v>115</v>
      </c>
      <c r="F49" s="51" t="s">
        <v>116</v>
      </c>
      <c r="G49" s="52">
        <v>0</v>
      </c>
      <c r="H49" s="52">
        <v>0</v>
      </c>
      <c r="I49" s="52">
        <v>0</v>
      </c>
      <c r="J49" s="52">
        <v>0</v>
      </c>
    </row>
    <row r="50" spans="4:10" ht="22.5" x14ac:dyDescent="0.15">
      <c r="D50" s="49" t="s">
        <v>117</v>
      </c>
      <c r="E50" s="50" t="s">
        <v>118</v>
      </c>
      <c r="F50" s="51" t="s">
        <v>116</v>
      </c>
      <c r="G50" s="52">
        <v>0</v>
      </c>
      <c r="H50" s="52">
        <v>0</v>
      </c>
      <c r="I50" s="52">
        <v>0</v>
      </c>
      <c r="J50" s="52">
        <v>0</v>
      </c>
    </row>
    <row r="51" spans="4:10" x14ac:dyDescent="0.15">
      <c r="D51" s="49" t="s">
        <v>119</v>
      </c>
      <c r="E51" s="50" t="s">
        <v>120</v>
      </c>
      <c r="F51" s="51" t="s">
        <v>116</v>
      </c>
      <c r="G51" s="54">
        <f>G49-G50</f>
        <v>0</v>
      </c>
      <c r="H51" s="54">
        <f>H49-H50</f>
        <v>0</v>
      </c>
      <c r="I51" s="54">
        <f>I49-I50</f>
        <v>0</v>
      </c>
      <c r="J51" s="54">
        <f>J49-J50</f>
        <v>0</v>
      </c>
    </row>
    <row r="52" spans="4:10" ht="15" x14ac:dyDescent="0.15">
      <c r="D52" s="55" t="s">
        <v>121</v>
      </c>
      <c r="E52" s="61" t="s">
        <v>122</v>
      </c>
      <c r="F52" s="51" t="s">
        <v>116</v>
      </c>
      <c r="G52" s="52">
        <v>0</v>
      </c>
      <c r="H52" s="52">
        <v>0</v>
      </c>
      <c r="I52" s="52">
        <v>0</v>
      </c>
      <c r="J52" s="52">
        <v>0</v>
      </c>
    </row>
    <row r="53" spans="4:10" ht="22.5" x14ac:dyDescent="0.15">
      <c r="D53" s="49" t="s">
        <v>123</v>
      </c>
      <c r="E53" s="50" t="s">
        <v>124</v>
      </c>
      <c r="F53" s="51" t="s">
        <v>116</v>
      </c>
      <c r="G53" s="52">
        <v>0</v>
      </c>
      <c r="H53" s="52">
        <v>0</v>
      </c>
      <c r="I53" s="52">
        <v>0</v>
      </c>
      <c r="J53" s="52">
        <v>0</v>
      </c>
    </row>
    <row r="54" spans="4:10" x14ac:dyDescent="0.15">
      <c r="D54" s="49" t="s">
        <v>125</v>
      </c>
      <c r="E54" s="50" t="s">
        <v>126</v>
      </c>
      <c r="F54" s="51" t="s">
        <v>116</v>
      </c>
      <c r="G54" s="54">
        <f>G51-G53</f>
        <v>0</v>
      </c>
      <c r="H54" s="54">
        <f>H51-H53</f>
        <v>0</v>
      </c>
      <c r="I54" s="54">
        <f>I51-I53</f>
        <v>0</v>
      </c>
      <c r="J54" s="54">
        <f>J51-J53</f>
        <v>0</v>
      </c>
    </row>
    <row r="55" spans="4:10" ht="15" x14ac:dyDescent="0.15">
      <c r="D55" s="55" t="s">
        <v>127</v>
      </c>
      <c r="E55" s="61" t="s">
        <v>122</v>
      </c>
      <c r="F55" s="51" t="s">
        <v>116</v>
      </c>
      <c r="G55" s="52">
        <v>0</v>
      </c>
      <c r="H55" s="52">
        <v>0</v>
      </c>
      <c r="I55" s="52">
        <v>0</v>
      </c>
      <c r="J55" s="52">
        <v>0</v>
      </c>
    </row>
    <row r="56" spans="4:10" s="41" customFormat="1" ht="15" x14ac:dyDescent="0.15">
      <c r="D56" s="55" t="s">
        <v>128</v>
      </c>
      <c r="E56" s="50" t="s">
        <v>129</v>
      </c>
      <c r="F56" s="51" t="s">
        <v>130</v>
      </c>
      <c r="G56" s="52">
        <v>0</v>
      </c>
      <c r="H56" s="52">
        <v>0</v>
      </c>
      <c r="I56" s="52">
        <v>0</v>
      </c>
      <c r="J56" s="52">
        <v>0</v>
      </c>
    </row>
    <row r="57" spans="4:10" s="41" customFormat="1" x14ac:dyDescent="0.15">
      <c r="D57" s="49"/>
      <c r="E57" s="50" t="s">
        <v>131</v>
      </c>
      <c r="F57" s="51"/>
      <c r="G57" s="59"/>
      <c r="H57" s="59"/>
      <c r="I57" s="59"/>
      <c r="J57" s="59"/>
    </row>
    <row r="58" spans="4:10" x14ac:dyDescent="0.15">
      <c r="D58" s="49" t="s">
        <v>132</v>
      </c>
      <c r="E58" s="50" t="s">
        <v>133</v>
      </c>
      <c r="F58" s="51"/>
      <c r="G58" s="62"/>
      <c r="H58" s="62"/>
      <c r="I58" s="62"/>
      <c r="J58" s="62"/>
    </row>
    <row r="59" spans="4:10" x14ac:dyDescent="0.15">
      <c r="D59" s="49" t="s">
        <v>134</v>
      </c>
      <c r="E59" s="53" t="s">
        <v>135</v>
      </c>
      <c r="F59" s="51" t="s">
        <v>136</v>
      </c>
      <c r="G59" s="52">
        <f>G65*G31/1000</f>
        <v>9.9718419180599999E-3</v>
      </c>
      <c r="H59" s="52">
        <f>H65*H31/1000</f>
        <v>1.2711911428431711E-2</v>
      </c>
      <c r="I59" s="52">
        <f>I65*I31/1000</f>
        <v>1.0089008449380002E-2</v>
      </c>
      <c r="J59" s="52">
        <f>J65*J31/1000</f>
        <v>8.7013967006999999E-3</v>
      </c>
    </row>
    <row r="60" spans="4:10" x14ac:dyDescent="0.15">
      <c r="D60" s="49" t="s">
        <v>137</v>
      </c>
      <c r="E60" s="53" t="s">
        <v>138</v>
      </c>
      <c r="F60" s="63"/>
      <c r="G60" s="52">
        <v>0</v>
      </c>
      <c r="H60" s="52">
        <v>0</v>
      </c>
      <c r="I60" s="52">
        <v>0</v>
      </c>
      <c r="J60" s="52">
        <v>0</v>
      </c>
    </row>
    <row r="61" spans="4:10" x14ac:dyDescent="0.15">
      <c r="D61" s="49" t="s">
        <v>139</v>
      </c>
      <c r="E61" s="56" t="s">
        <v>140</v>
      </c>
      <c r="F61" s="51" t="s">
        <v>141</v>
      </c>
      <c r="G61" s="52">
        <v>0</v>
      </c>
      <c r="H61" s="52">
        <v>0</v>
      </c>
      <c r="I61" s="52">
        <v>0</v>
      </c>
      <c r="J61" s="52">
        <v>0</v>
      </c>
    </row>
    <row r="62" spans="4:10" x14ac:dyDescent="0.15">
      <c r="D62" s="49" t="s">
        <v>142</v>
      </c>
      <c r="E62" s="56" t="s">
        <v>143</v>
      </c>
      <c r="F62" s="51" t="s">
        <v>141</v>
      </c>
      <c r="G62" s="52">
        <v>0</v>
      </c>
      <c r="H62" s="52">
        <v>0</v>
      </c>
      <c r="I62" s="52">
        <v>0</v>
      </c>
      <c r="J62" s="52">
        <v>0</v>
      </c>
    </row>
    <row r="63" spans="4:10" x14ac:dyDescent="0.15">
      <c r="D63" s="49" t="s">
        <v>144</v>
      </c>
      <c r="E63" s="56" t="s">
        <v>145</v>
      </c>
      <c r="F63" s="51" t="s">
        <v>146</v>
      </c>
      <c r="G63" s="52">
        <v>0</v>
      </c>
      <c r="H63" s="52">
        <v>0</v>
      </c>
      <c r="I63" s="52">
        <v>0</v>
      </c>
      <c r="J63" s="52">
        <v>0</v>
      </c>
    </row>
    <row r="64" spans="4:10" ht="15" x14ac:dyDescent="0.15">
      <c r="D64" s="49" t="s">
        <v>147</v>
      </c>
      <c r="E64" s="64" t="s">
        <v>148</v>
      </c>
      <c r="F64" s="51" t="s">
        <v>141</v>
      </c>
      <c r="G64" s="52">
        <f>G59*7000/10180</f>
        <v>6.8568657589803536E-3</v>
      </c>
      <c r="H64" s="52">
        <f>H59*7000/10180</f>
        <v>8.7409999999039263E-3</v>
      </c>
      <c r="I64" s="52">
        <f>I59*7000/10180</f>
        <v>6.937432136115914E-3</v>
      </c>
      <c r="J64" s="52">
        <f>J59*7000/10180</f>
        <v>5.9832786743516699E-3</v>
      </c>
    </row>
    <row r="65" spans="4:10" x14ac:dyDescent="0.15">
      <c r="D65" s="49" t="s">
        <v>149</v>
      </c>
      <c r="E65" s="50" t="s">
        <v>150</v>
      </c>
      <c r="F65" s="51" t="s">
        <v>151</v>
      </c>
      <c r="G65" s="52">
        <v>450.54</v>
      </c>
      <c r="H65" s="52">
        <v>611.65449693000005</v>
      </c>
      <c r="I65" s="52">
        <v>450.54</v>
      </c>
      <c r="J65" s="52">
        <v>452.3</v>
      </c>
    </row>
    <row r="66" spans="4:10" x14ac:dyDescent="0.15">
      <c r="D66" s="49" t="s">
        <v>152</v>
      </c>
      <c r="E66" s="53" t="s">
        <v>153</v>
      </c>
      <c r="F66" s="51" t="s">
        <v>151</v>
      </c>
      <c r="G66" s="52">
        <v>0</v>
      </c>
      <c r="H66" s="52">
        <v>0</v>
      </c>
      <c r="I66" s="52">
        <v>0</v>
      </c>
      <c r="J66" s="52">
        <v>0</v>
      </c>
    </row>
    <row r="67" spans="4:10" x14ac:dyDescent="0.15">
      <c r="D67" s="49" t="s">
        <v>154</v>
      </c>
      <c r="E67" s="53" t="s">
        <v>155</v>
      </c>
      <c r="F67" s="51" t="s">
        <v>151</v>
      </c>
      <c r="G67" s="52">
        <v>0</v>
      </c>
      <c r="H67" s="52">
        <v>0</v>
      </c>
      <c r="I67" s="52">
        <v>0</v>
      </c>
      <c r="J67" s="52">
        <v>0</v>
      </c>
    </row>
    <row r="68" spans="4:10" x14ac:dyDescent="0.15">
      <c r="D68" s="49" t="s">
        <v>156</v>
      </c>
      <c r="E68" s="50" t="s">
        <v>157</v>
      </c>
      <c r="F68" s="51" t="s">
        <v>158</v>
      </c>
      <c r="G68" s="52">
        <v>0</v>
      </c>
      <c r="H68" s="52">
        <v>0</v>
      </c>
      <c r="I68" s="52">
        <v>0</v>
      </c>
      <c r="J68" s="52">
        <v>0</v>
      </c>
    </row>
    <row r="72" spans="4:10" ht="15.75" customHeight="1" x14ac:dyDescent="0.15">
      <c r="D72" s="117" t="s">
        <v>232</v>
      </c>
      <c r="E72" s="117"/>
      <c r="F72" s="118" t="s">
        <v>233</v>
      </c>
      <c r="G72" s="118"/>
      <c r="H72" s="109" t="s">
        <v>234</v>
      </c>
    </row>
    <row r="73" spans="4:10" x14ac:dyDescent="0.15">
      <c r="D73" s="66"/>
      <c r="E73" s="67"/>
      <c r="F73" s="68"/>
      <c r="G73" s="68"/>
      <c r="H73" s="69"/>
    </row>
    <row r="74" spans="4:10" x14ac:dyDescent="0.15">
      <c r="D74" s="66"/>
      <c r="E74" s="67"/>
      <c r="F74" s="69"/>
      <c r="G74" s="69"/>
      <c r="H74" s="69"/>
    </row>
    <row r="75" spans="4:10" ht="23.25" customHeight="1" x14ac:dyDescent="0.15">
      <c r="D75" s="114" t="s">
        <v>159</v>
      </c>
      <c r="E75" s="114"/>
      <c r="F75" s="118"/>
      <c r="G75" s="118"/>
      <c r="H75" s="65"/>
    </row>
    <row r="76" spans="4:10" ht="6" customHeight="1" x14ac:dyDescent="0.15">
      <c r="F76" s="70"/>
      <c r="G76" s="70"/>
    </row>
    <row r="77" spans="4:10" ht="41.25" customHeight="1" x14ac:dyDescent="0.15">
      <c r="D77" s="113" t="s">
        <v>160</v>
      </c>
      <c r="E77" s="114"/>
      <c r="F77" s="114"/>
      <c r="G77" s="114"/>
      <c r="H77" s="114"/>
      <c r="I77" s="114"/>
      <c r="J77" s="114"/>
    </row>
    <row r="78" spans="4:10" ht="45.75" customHeight="1" x14ac:dyDescent="0.15">
      <c r="D78" s="113" t="s">
        <v>161</v>
      </c>
      <c r="E78" s="114"/>
      <c r="F78" s="114"/>
      <c r="G78" s="114"/>
      <c r="H78" s="114"/>
      <c r="I78" s="114"/>
      <c r="J78" s="114"/>
    </row>
    <row r="79" spans="4:10" x14ac:dyDescent="0.15">
      <c r="D79" s="65"/>
      <c r="E79" s="65"/>
      <c r="F79" s="65"/>
      <c r="G79" s="65"/>
      <c r="H79" s="65"/>
    </row>
  </sheetData>
  <mergeCells count="8">
    <mergeCell ref="D77:J77"/>
    <mergeCell ref="D78:J78"/>
    <mergeCell ref="D6:F6"/>
    <mergeCell ref="D7:F7"/>
    <mergeCell ref="D72:E72"/>
    <mergeCell ref="F72:G72"/>
    <mergeCell ref="D75:E75"/>
    <mergeCell ref="F75:G75"/>
  </mergeCells>
  <dataValidations count="3">
    <dataValidation type="decimal" allowBlank="1" showErrorMessage="1" errorTitle="Ошибка" error="Допускается ввод только неотрицательных чисел!" sqref="J23 J21 G52:J52 G55:J55" xr:uid="{336C5730-7F16-4648-AF54-A60EC0BAF102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60 F75:G75 F72:G72 E64" xr:uid="{0D4FBDF4-8027-4670-AE1C-011D8B542540}">
      <formula1>900</formula1>
    </dataValidation>
    <dataValidation type="decimal" allowBlank="1" showInputMessage="1" showErrorMessage="1" sqref="G59:J68 G11:J20 J22 G21:I23 G56:J57 G53:J54 G24:J51" xr:uid="{EDD0994E-C81C-481C-9761-398ACCEA42A9}">
      <formula1>-1000000000000000</formula1>
      <formula2>1000000000000000</formula2>
    </dataValidation>
  </dataValidations>
  <pageMargins left="0.11811023622047245" right="0.11811023622047245" top="0.15748031496062992" bottom="0.15748031496062992" header="0" footer="0"/>
  <pageSetup paperSize="9" scale="7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4BE5E-55A6-4174-891D-BE005CAF1167}">
  <sheetPr codeName="Лист11"/>
  <dimension ref="A1:J79"/>
  <sheetViews>
    <sheetView topLeftCell="C6" workbookViewId="0">
      <selection activeCell="G10" sqref="G10:I10"/>
    </sheetView>
  </sheetViews>
  <sheetFormatPr defaultColWidth="14.140625" defaultRowHeight="11.25" x14ac:dyDescent="0.15"/>
  <cols>
    <col min="1" max="2" width="0" style="38" hidden="1" customWidth="1"/>
    <col min="3" max="3" width="2.7109375" style="38" customWidth="1"/>
    <col min="4" max="4" width="7.7109375" style="45" customWidth="1"/>
    <col min="5" max="5" width="56.28515625" style="38" customWidth="1"/>
    <col min="6" max="6" width="11.7109375" style="38" customWidth="1"/>
    <col min="7" max="7" width="12" style="38" customWidth="1"/>
    <col min="8" max="8" width="11.42578125" style="38" customWidth="1"/>
    <col min="9" max="9" width="11.140625" style="38" customWidth="1"/>
    <col min="10" max="10" width="11.5703125" style="38" customWidth="1"/>
    <col min="11" max="16384" width="14.140625" style="38"/>
  </cols>
  <sheetData>
    <row r="1" spans="1:10" s="36" customFormat="1" ht="21" hidden="1" customHeight="1" x14ac:dyDescent="0.15">
      <c r="A1" s="35"/>
      <c r="D1" s="36" t="str">
        <f>region_name</f>
        <v>Ямало-Ненецкий автономный округ</v>
      </c>
      <c r="E1" s="36" t="str">
        <f>station</f>
        <v>МП "Салехардэнерго" станция Салехард</v>
      </c>
      <c r="F1" s="36">
        <f>god</f>
        <v>2024</v>
      </c>
      <c r="G1" s="37" t="s">
        <v>170</v>
      </c>
      <c r="I1" s="37"/>
      <c r="J1" s="37"/>
    </row>
    <row r="2" spans="1:10" s="36" customFormat="1" ht="21" hidden="1" customHeight="1" x14ac:dyDescent="0.15">
      <c r="G2" s="37"/>
      <c r="I2" s="37"/>
      <c r="J2" s="37"/>
    </row>
    <row r="3" spans="1:10" s="36" customFormat="1" ht="21" hidden="1" customHeight="1" x14ac:dyDescent="0.15">
      <c r="G3" s="37"/>
      <c r="I3" s="37"/>
      <c r="J3" s="37"/>
    </row>
    <row r="4" spans="1:10" s="36" customFormat="1" ht="21" hidden="1" customHeight="1" x14ac:dyDescent="0.15">
      <c r="G4" s="37"/>
      <c r="I4" s="37"/>
      <c r="J4" s="37"/>
    </row>
    <row r="5" spans="1:10" ht="21" hidden="1" customHeight="1" x14ac:dyDescent="0.15">
      <c r="D5" s="39"/>
    </row>
    <row r="6" spans="1:10" ht="21" customHeight="1" x14ac:dyDescent="0.15">
      <c r="D6" s="115" t="str">
        <f>"Баланс электрической энергии и мощности в "&amp;2025&amp;" году "</f>
        <v xml:space="preserve">Баланс электрической энергии и мощности в 2025 году </v>
      </c>
      <c r="E6" s="115"/>
      <c r="F6" s="115"/>
      <c r="G6" s="40"/>
      <c r="H6" s="40"/>
      <c r="I6" s="40"/>
      <c r="J6" s="40"/>
    </row>
    <row r="7" spans="1:10" s="41" customFormat="1" ht="21" customHeight="1" x14ac:dyDescent="0.15">
      <c r="D7" s="116" t="s">
        <v>236</v>
      </c>
      <c r="E7" s="116"/>
      <c r="F7" s="116"/>
      <c r="G7" s="110" t="str">
        <f>G1</f>
        <v>Октябрь</v>
      </c>
      <c r="H7" s="40"/>
      <c r="I7" s="40"/>
      <c r="J7" s="40"/>
    </row>
    <row r="8" spans="1:10" s="41" customFormat="1" x14ac:dyDescent="0.15">
      <c r="D8" s="42"/>
      <c r="E8" s="42"/>
      <c r="F8" s="42"/>
      <c r="G8" s="43"/>
      <c r="H8" s="43"/>
      <c r="I8" s="43"/>
      <c r="J8" s="44" t="str">
        <f>"Форма 4 ("&amp;G1&amp;")"</f>
        <v>Форма 4 (Октябрь)</v>
      </c>
    </row>
    <row r="9" spans="1:10" s="45" customFormat="1" ht="40.5" customHeight="1" x14ac:dyDescent="0.25">
      <c r="D9" s="46" t="s">
        <v>38</v>
      </c>
      <c r="E9" s="46" t="s">
        <v>39</v>
      </c>
      <c r="F9" s="46" t="s">
        <v>40</v>
      </c>
      <c r="G9" s="46" t="str">
        <f>"План " &amp;$G$1&amp;" "&amp; 2023</f>
        <v>План Октябрь 2023</v>
      </c>
      <c r="H9" s="46" t="str">
        <f>"Факт " &amp;$G$1&amp;" "&amp; 2023</f>
        <v>Факт Октябрь 2023</v>
      </c>
      <c r="I9" s="46" t="str">
        <f>"План " &amp;$G$1&amp;" "&amp;2024</f>
        <v>План Октябрь 2024</v>
      </c>
      <c r="J9" s="46" t="str">
        <f>"План " &amp;$G$1&amp;" "&amp; 2025</f>
        <v>План Октябрь 2025</v>
      </c>
    </row>
    <row r="10" spans="1:10" s="47" customFormat="1" ht="12" customHeight="1" x14ac:dyDescent="0.25">
      <c r="D10" s="48">
        <v>1</v>
      </c>
      <c r="E10" s="48">
        <v>2</v>
      </c>
      <c r="F10" s="48">
        <v>3</v>
      </c>
      <c r="G10" s="48">
        <v>4</v>
      </c>
      <c r="H10" s="48">
        <v>5</v>
      </c>
      <c r="I10" s="48">
        <v>6</v>
      </c>
      <c r="J10" s="48">
        <v>7</v>
      </c>
    </row>
    <row r="11" spans="1:10" s="41" customFormat="1" x14ac:dyDescent="0.15">
      <c r="D11" s="49" t="s">
        <v>41</v>
      </c>
      <c r="E11" s="50" t="s">
        <v>42</v>
      </c>
      <c r="F11" s="51" t="s">
        <v>43</v>
      </c>
      <c r="G11" s="52">
        <v>0.4</v>
      </c>
      <c r="H11" s="52">
        <v>0.4</v>
      </c>
      <c r="I11" s="52">
        <v>0.4</v>
      </c>
      <c r="J11" s="52">
        <v>0.4</v>
      </c>
    </row>
    <row r="12" spans="1:10" s="41" customFormat="1" x14ac:dyDescent="0.15">
      <c r="D12" s="49" t="s">
        <v>44</v>
      </c>
      <c r="E12" s="50" t="s">
        <v>45</v>
      </c>
      <c r="F12" s="51" t="s">
        <v>43</v>
      </c>
      <c r="G12" s="52">
        <v>0.4</v>
      </c>
      <c r="H12" s="52">
        <v>0.4</v>
      </c>
      <c r="I12" s="52">
        <v>0.4</v>
      </c>
      <c r="J12" s="52">
        <v>0.4</v>
      </c>
    </row>
    <row r="13" spans="1:10" s="41" customFormat="1" x14ac:dyDescent="0.15">
      <c r="D13" s="49" t="s">
        <v>46</v>
      </c>
      <c r="E13" s="50" t="s">
        <v>47</v>
      </c>
      <c r="F13" s="51" t="s">
        <v>43</v>
      </c>
      <c r="G13" s="52">
        <v>0.2</v>
      </c>
      <c r="H13" s="52">
        <v>0.2</v>
      </c>
      <c r="I13" s="52">
        <v>0.2</v>
      </c>
      <c r="J13" s="52">
        <v>0.2</v>
      </c>
    </row>
    <row r="14" spans="1:10" s="41" customFormat="1" x14ac:dyDescent="0.15">
      <c r="D14" s="49" t="s">
        <v>48</v>
      </c>
      <c r="E14" s="50" t="s">
        <v>49</v>
      </c>
      <c r="F14" s="51" t="s">
        <v>43</v>
      </c>
      <c r="G14" s="52">
        <f>G26*1000/744</f>
        <v>2.7077202956989248E-3</v>
      </c>
      <c r="H14" s="52">
        <f>H26*1000/744</f>
        <v>2.7997311827956988E-4</v>
      </c>
      <c r="I14" s="52">
        <f>I26*1000/744</f>
        <v>6.3232284946236565E-3</v>
      </c>
      <c r="J14" s="52">
        <f>J26*1000/744</f>
        <v>4.6433225806451614E-3</v>
      </c>
    </row>
    <row r="15" spans="1:10" s="41" customFormat="1" ht="22.5" x14ac:dyDescent="0.15">
      <c r="D15" s="49" t="s">
        <v>50</v>
      </c>
      <c r="E15" s="53" t="s">
        <v>51</v>
      </c>
      <c r="F15" s="51" t="s">
        <v>43</v>
      </c>
      <c r="G15" s="52">
        <f>0</f>
        <v>0</v>
      </c>
      <c r="H15" s="52">
        <f>0</f>
        <v>0</v>
      </c>
      <c r="I15" s="52">
        <f>0</f>
        <v>0</v>
      </c>
      <c r="J15" s="52">
        <f>0</f>
        <v>0</v>
      </c>
    </row>
    <row r="16" spans="1:10" s="41" customFormat="1" x14ac:dyDescent="0.15">
      <c r="D16" s="49" t="s">
        <v>52</v>
      </c>
      <c r="E16" s="50" t="s">
        <v>53</v>
      </c>
      <c r="F16" s="51" t="s">
        <v>43</v>
      </c>
      <c r="G16" s="54">
        <f>G14-G13</f>
        <v>-0.19729227970430108</v>
      </c>
      <c r="H16" s="54">
        <f>H14-H13</f>
        <v>-0.19972002688172044</v>
      </c>
      <c r="I16" s="54">
        <f>I14-I13</f>
        <v>-0.19367677150537635</v>
      </c>
      <c r="J16" s="54">
        <f>J14-J13</f>
        <v>-0.19535667741935486</v>
      </c>
    </row>
    <row r="17" spans="4:10" s="41" customFormat="1" x14ac:dyDescent="0.15">
      <c r="D17" s="49" t="s">
        <v>54</v>
      </c>
      <c r="E17" s="53" t="s">
        <v>55</v>
      </c>
      <c r="F17" s="51" t="s">
        <v>43</v>
      </c>
      <c r="G17" s="52">
        <v>0</v>
      </c>
      <c r="H17" s="52">
        <v>0</v>
      </c>
      <c r="I17" s="52">
        <v>0</v>
      </c>
      <c r="J17" s="52">
        <v>0</v>
      </c>
    </row>
    <row r="18" spans="4:10" ht="15" x14ac:dyDescent="0.15">
      <c r="D18" s="55" t="s">
        <v>56</v>
      </c>
      <c r="E18" s="56" t="s">
        <v>57</v>
      </c>
      <c r="F18" s="51" t="s">
        <v>235</v>
      </c>
      <c r="G18" s="52">
        <v>0</v>
      </c>
      <c r="H18" s="52">
        <v>0</v>
      </c>
      <c r="I18" s="52">
        <v>0</v>
      </c>
      <c r="J18" s="52">
        <v>0</v>
      </c>
    </row>
    <row r="19" spans="4:10" s="41" customFormat="1" ht="15" x14ac:dyDescent="0.15">
      <c r="D19" s="55" t="s">
        <v>58</v>
      </c>
      <c r="E19" s="53" t="s">
        <v>59</v>
      </c>
      <c r="F19" s="51" t="s">
        <v>43</v>
      </c>
      <c r="G19" s="52">
        <f>G16</f>
        <v>-0.19729227970430108</v>
      </c>
      <c r="H19" s="52">
        <f>H16</f>
        <v>-0.19972002688172044</v>
      </c>
      <c r="I19" s="52">
        <f>I16</f>
        <v>-0.19367677150537635</v>
      </c>
      <c r="J19" s="52">
        <f>J16</f>
        <v>-0.19535667741935486</v>
      </c>
    </row>
    <row r="20" spans="4:10" ht="15" x14ac:dyDescent="0.15">
      <c r="D20" s="55" t="s">
        <v>60</v>
      </c>
      <c r="E20" s="53" t="s">
        <v>61</v>
      </c>
      <c r="F20" s="51" t="s">
        <v>43</v>
      </c>
      <c r="G20" s="52">
        <v>0</v>
      </c>
      <c r="H20" s="52">
        <v>0</v>
      </c>
      <c r="I20" s="52">
        <v>0</v>
      </c>
      <c r="J20" s="52">
        <v>0</v>
      </c>
    </row>
    <row r="21" spans="4:10" ht="15" x14ac:dyDescent="0.15">
      <c r="D21" s="55" t="s">
        <v>62</v>
      </c>
      <c r="E21" s="57" t="s">
        <v>63</v>
      </c>
      <c r="F21" s="58" t="s">
        <v>64</v>
      </c>
      <c r="G21" s="59"/>
      <c r="H21" s="59"/>
      <c r="I21" s="59"/>
      <c r="J21" s="60">
        <f>0.03*744/1000</f>
        <v>2.232E-2</v>
      </c>
    </row>
    <row r="22" spans="4:10" s="41" customFormat="1" x14ac:dyDescent="0.15">
      <c r="D22" s="49" t="s">
        <v>65</v>
      </c>
      <c r="E22" s="50" t="s">
        <v>66</v>
      </c>
      <c r="F22" s="58" t="s">
        <v>64</v>
      </c>
      <c r="G22" s="52">
        <v>2.9291805000000001E-2</v>
      </c>
      <c r="H22" s="52">
        <v>2.7162990000000001E-2</v>
      </c>
      <c r="I22" s="52">
        <v>3.2202143000000003E-2</v>
      </c>
      <c r="J22" s="52">
        <v>2.8012394999999999E-2</v>
      </c>
    </row>
    <row r="23" spans="4:10" s="41" customFormat="1" ht="15" x14ac:dyDescent="0.15">
      <c r="D23" s="55" t="s">
        <v>67</v>
      </c>
      <c r="E23" s="57" t="s">
        <v>68</v>
      </c>
      <c r="F23" s="58" t="s">
        <v>64</v>
      </c>
      <c r="G23" s="59"/>
      <c r="H23" s="59"/>
      <c r="I23" s="59"/>
      <c r="J23" s="60">
        <f>J13*744/1000</f>
        <v>0.14880000000000002</v>
      </c>
    </row>
    <row r="24" spans="4:10" s="41" customFormat="1" x14ac:dyDescent="0.15">
      <c r="D24" s="49" t="s">
        <v>69</v>
      </c>
      <c r="E24" s="53" t="s">
        <v>70</v>
      </c>
      <c r="F24" s="58" t="s">
        <v>64</v>
      </c>
      <c r="G24" s="52">
        <v>0</v>
      </c>
      <c r="H24" s="52">
        <v>0</v>
      </c>
      <c r="I24" s="52">
        <v>0</v>
      </c>
      <c r="J24" s="52">
        <v>0</v>
      </c>
    </row>
    <row r="25" spans="4:10" s="41" customFormat="1" x14ac:dyDescent="0.15">
      <c r="D25" s="49" t="s">
        <v>71</v>
      </c>
      <c r="E25" s="53" t="s">
        <v>72</v>
      </c>
      <c r="F25" s="58" t="s">
        <v>64</v>
      </c>
      <c r="G25" s="52">
        <v>0</v>
      </c>
      <c r="H25" s="52">
        <v>0</v>
      </c>
      <c r="I25" s="52">
        <v>0</v>
      </c>
      <c r="J25" s="52">
        <v>0</v>
      </c>
    </row>
    <row r="26" spans="4:10" s="41" customFormat="1" x14ac:dyDescent="0.15">
      <c r="D26" s="49" t="s">
        <v>73</v>
      </c>
      <c r="E26" s="50" t="s">
        <v>74</v>
      </c>
      <c r="F26" s="58" t="s">
        <v>64</v>
      </c>
      <c r="G26" s="52">
        <v>2.0145439E-3</v>
      </c>
      <c r="H26" s="52">
        <v>2.0829999999999999E-4</v>
      </c>
      <c r="I26" s="52">
        <v>4.7044820000000003E-3</v>
      </c>
      <c r="J26" s="52">
        <v>3.454632E-3</v>
      </c>
    </row>
    <row r="27" spans="4:10" x14ac:dyDescent="0.15">
      <c r="D27" s="49" t="s">
        <v>75</v>
      </c>
      <c r="E27" s="53" t="s">
        <v>76</v>
      </c>
      <c r="F27" s="58" t="s">
        <v>64</v>
      </c>
      <c r="G27" s="52">
        <f>G26</f>
        <v>2.0145439E-3</v>
      </c>
      <c r="H27" s="52">
        <f>H26</f>
        <v>2.0829999999999999E-4</v>
      </c>
      <c r="I27" s="52">
        <f>I26</f>
        <v>4.7044820000000003E-3</v>
      </c>
      <c r="J27" s="52">
        <f>J26</f>
        <v>3.454632E-3</v>
      </c>
    </row>
    <row r="28" spans="4:10" x14ac:dyDescent="0.15">
      <c r="D28" s="49" t="s">
        <v>77</v>
      </c>
      <c r="E28" s="56" t="s">
        <v>78</v>
      </c>
      <c r="F28" s="51" t="s">
        <v>79</v>
      </c>
      <c r="G28" s="54">
        <f>(G27/G22*100)</f>
        <v>6.8775000379799058</v>
      </c>
      <c r="H28" s="54">
        <f t="shared" ref="H28:J28" si="0">(H27/H22*100)</f>
        <v>0.76685225006525415</v>
      </c>
      <c r="I28" s="54">
        <f t="shared" si="0"/>
        <v>14.609220262142181</v>
      </c>
      <c r="J28" s="54">
        <f t="shared" si="0"/>
        <v>12.332512089737419</v>
      </c>
    </row>
    <row r="29" spans="4:10" x14ac:dyDescent="0.15">
      <c r="D29" s="49" t="s">
        <v>80</v>
      </c>
      <c r="E29" s="53" t="s">
        <v>81</v>
      </c>
      <c r="F29" s="58" t="s">
        <v>64</v>
      </c>
      <c r="G29" s="52">
        <v>0</v>
      </c>
      <c r="H29" s="52">
        <v>0</v>
      </c>
      <c r="I29" s="52">
        <v>0</v>
      </c>
      <c r="J29" s="52">
        <v>0</v>
      </c>
    </row>
    <row r="30" spans="4:10" x14ac:dyDescent="0.15">
      <c r="D30" s="49" t="s">
        <v>82</v>
      </c>
      <c r="E30" s="56" t="s">
        <v>83</v>
      </c>
      <c r="F30" s="51" t="s">
        <v>84</v>
      </c>
      <c r="G30" s="52">
        <v>0</v>
      </c>
      <c r="H30" s="52">
        <v>0</v>
      </c>
      <c r="I30" s="52">
        <v>0</v>
      </c>
      <c r="J30" s="52">
        <v>0</v>
      </c>
    </row>
    <row r="31" spans="4:10" s="41" customFormat="1" x14ac:dyDescent="0.15">
      <c r="D31" s="49" t="s">
        <v>85</v>
      </c>
      <c r="E31" s="50" t="s">
        <v>86</v>
      </c>
      <c r="F31" s="58" t="s">
        <v>64</v>
      </c>
      <c r="G31" s="52">
        <f>G22-G26</f>
        <v>2.7277261100000002E-2</v>
      </c>
      <c r="H31" s="52">
        <f>H22-H26</f>
        <v>2.695469E-2</v>
      </c>
      <c r="I31" s="52">
        <f>I22-I26</f>
        <v>2.7497661000000003E-2</v>
      </c>
      <c r="J31" s="52">
        <f>J22-J26</f>
        <v>2.4557763E-2</v>
      </c>
    </row>
    <row r="32" spans="4:10" s="41" customFormat="1" x14ac:dyDescent="0.15">
      <c r="D32" s="49" t="s">
        <v>87</v>
      </c>
      <c r="E32" s="53" t="s">
        <v>70</v>
      </c>
      <c r="F32" s="58" t="s">
        <v>64</v>
      </c>
      <c r="G32" s="52">
        <v>0</v>
      </c>
      <c r="H32" s="52">
        <v>0</v>
      </c>
      <c r="I32" s="52">
        <v>0</v>
      </c>
      <c r="J32" s="52">
        <v>0</v>
      </c>
    </row>
    <row r="33" spans="4:10" s="41" customFormat="1" x14ac:dyDescent="0.15">
      <c r="D33" s="49" t="s">
        <v>88</v>
      </c>
      <c r="E33" s="53" t="s">
        <v>72</v>
      </c>
      <c r="F33" s="58" t="s">
        <v>64</v>
      </c>
      <c r="G33" s="52">
        <v>0</v>
      </c>
      <c r="H33" s="52">
        <v>0</v>
      </c>
      <c r="I33" s="52">
        <v>0</v>
      </c>
      <c r="J33" s="52">
        <v>0</v>
      </c>
    </row>
    <row r="34" spans="4:10" x14ac:dyDescent="0.15">
      <c r="D34" s="49" t="s">
        <v>89</v>
      </c>
      <c r="E34" s="50" t="s">
        <v>90</v>
      </c>
      <c r="F34" s="58" t="s">
        <v>64</v>
      </c>
      <c r="G34" s="52">
        <f>G35</f>
        <v>0</v>
      </c>
      <c r="H34" s="52">
        <f>H35</f>
        <v>2.2741900000000002E-3</v>
      </c>
      <c r="I34" s="52">
        <v>0</v>
      </c>
      <c r="J34" s="52">
        <v>0</v>
      </c>
    </row>
    <row r="35" spans="4:10" x14ac:dyDescent="0.15">
      <c r="D35" s="49" t="s">
        <v>91</v>
      </c>
      <c r="E35" s="53" t="s">
        <v>92</v>
      </c>
      <c r="F35" s="58" t="s">
        <v>64</v>
      </c>
      <c r="G35" s="52">
        <v>0</v>
      </c>
      <c r="H35" s="52">
        <v>2.2741900000000002E-3</v>
      </c>
      <c r="I35" s="52">
        <v>0</v>
      </c>
      <c r="J35" s="52">
        <v>0</v>
      </c>
    </row>
    <row r="36" spans="4:10" x14ac:dyDescent="0.15">
      <c r="D36" s="49" t="s">
        <v>93</v>
      </c>
      <c r="E36" s="53" t="s">
        <v>94</v>
      </c>
      <c r="F36" s="58" t="s">
        <v>64</v>
      </c>
      <c r="G36" s="52">
        <v>0</v>
      </c>
      <c r="H36" s="52">
        <v>0</v>
      </c>
      <c r="I36" s="52">
        <v>0</v>
      </c>
      <c r="J36" s="52">
        <v>0</v>
      </c>
    </row>
    <row r="37" spans="4:10" x14ac:dyDescent="0.15">
      <c r="D37" s="49" t="s">
        <v>95</v>
      </c>
      <c r="E37" s="56" t="s">
        <v>96</v>
      </c>
      <c r="F37" s="51" t="s">
        <v>79</v>
      </c>
      <c r="G37" s="54">
        <f>(G36/G31*100)</f>
        <v>0</v>
      </c>
      <c r="H37" s="54">
        <f t="shared" ref="H37:J37" si="1">(H36/H31*100)</f>
        <v>0</v>
      </c>
      <c r="I37" s="54">
        <f t="shared" si="1"/>
        <v>0</v>
      </c>
      <c r="J37" s="54">
        <f t="shared" si="1"/>
        <v>0</v>
      </c>
    </row>
    <row r="38" spans="4:10" s="41" customFormat="1" x14ac:dyDescent="0.15">
      <c r="D38" s="49" t="s">
        <v>97</v>
      </c>
      <c r="E38" s="50" t="s">
        <v>98</v>
      </c>
      <c r="F38" s="58" t="s">
        <v>64</v>
      </c>
      <c r="G38" s="52">
        <f>G26+G34+G39</f>
        <v>2.0145439E-3</v>
      </c>
      <c r="H38" s="52">
        <f>H26+H34+H39</f>
        <v>2.48249E-3</v>
      </c>
      <c r="I38" s="52">
        <f>I26+I34+I39</f>
        <v>4.7044820000000003E-3</v>
      </c>
      <c r="J38" s="52">
        <f>J26+J34+J39</f>
        <v>3.454632E-3</v>
      </c>
    </row>
    <row r="39" spans="4:10" s="41" customFormat="1" ht="22.5" x14ac:dyDescent="0.15">
      <c r="D39" s="49" t="s">
        <v>99</v>
      </c>
      <c r="E39" s="53" t="s">
        <v>51</v>
      </c>
      <c r="F39" s="58" t="s">
        <v>64</v>
      </c>
      <c r="G39" s="52">
        <v>0</v>
      </c>
      <c r="H39" s="52">
        <v>0</v>
      </c>
      <c r="I39" s="52">
        <v>0</v>
      </c>
      <c r="J39" s="52">
        <v>0</v>
      </c>
    </row>
    <row r="40" spans="4:10" s="41" customFormat="1" ht="22.5" x14ac:dyDescent="0.15">
      <c r="D40" s="49" t="s">
        <v>100</v>
      </c>
      <c r="E40" s="53" t="s">
        <v>101</v>
      </c>
      <c r="F40" s="58" t="s">
        <v>64</v>
      </c>
      <c r="G40" s="52">
        <v>0</v>
      </c>
      <c r="H40" s="52">
        <v>0</v>
      </c>
      <c r="I40" s="52">
        <v>0</v>
      </c>
      <c r="J40" s="52">
        <v>0</v>
      </c>
    </row>
    <row r="41" spans="4:10" s="41" customFormat="1" x14ac:dyDescent="0.15">
      <c r="D41" s="49" t="s">
        <v>102</v>
      </c>
      <c r="E41" s="50" t="s">
        <v>103</v>
      </c>
      <c r="F41" s="58" t="s">
        <v>64</v>
      </c>
      <c r="G41" s="54">
        <f>G38-G22</f>
        <v>-2.7277261100000002E-2</v>
      </c>
      <c r="H41" s="54">
        <f>H38-H22</f>
        <v>-2.4680500000000001E-2</v>
      </c>
      <c r="I41" s="54">
        <f>I38-I22</f>
        <v>-2.7497661000000003E-2</v>
      </c>
      <c r="J41" s="54">
        <f>J38-J22</f>
        <v>-2.4557763E-2</v>
      </c>
    </row>
    <row r="42" spans="4:10" s="41" customFormat="1" ht="15" customHeight="1" x14ac:dyDescent="0.15">
      <c r="D42" s="49" t="s">
        <v>104</v>
      </c>
      <c r="E42" s="53" t="s">
        <v>55</v>
      </c>
      <c r="F42" s="58" t="s">
        <v>64</v>
      </c>
      <c r="G42" s="52">
        <v>0</v>
      </c>
      <c r="H42" s="52">
        <v>0</v>
      </c>
      <c r="I42" s="52">
        <v>0</v>
      </c>
      <c r="J42" s="52">
        <v>0</v>
      </c>
    </row>
    <row r="43" spans="4:10" x14ac:dyDescent="0.15">
      <c r="D43" s="49" t="s">
        <v>105</v>
      </c>
      <c r="E43" s="56" t="s">
        <v>57</v>
      </c>
      <c r="F43" s="58" t="s">
        <v>64</v>
      </c>
      <c r="G43" s="52">
        <v>0</v>
      </c>
      <c r="H43" s="52">
        <v>0</v>
      </c>
      <c r="I43" s="52">
        <v>0</v>
      </c>
      <c r="J43" s="52">
        <v>0</v>
      </c>
    </row>
    <row r="44" spans="4:10" s="41" customFormat="1" x14ac:dyDescent="0.15">
      <c r="D44" s="49" t="s">
        <v>106</v>
      </c>
      <c r="E44" s="53" t="s">
        <v>59</v>
      </c>
      <c r="F44" s="58" t="s">
        <v>64</v>
      </c>
      <c r="G44" s="52">
        <v>2.5864773600000002E-2</v>
      </c>
      <c r="H44" s="52">
        <v>2.695469E-2</v>
      </c>
      <c r="I44" s="52">
        <v>2.6122777949999999E-2</v>
      </c>
      <c r="J44" s="52">
        <v>2.4557763E-2</v>
      </c>
    </row>
    <row r="45" spans="4:10" x14ac:dyDescent="0.15">
      <c r="D45" s="49" t="s">
        <v>107</v>
      </c>
      <c r="E45" s="53" t="s">
        <v>61</v>
      </c>
      <c r="F45" s="58" t="s">
        <v>64</v>
      </c>
      <c r="G45" s="52">
        <v>0</v>
      </c>
      <c r="H45" s="52">
        <v>0</v>
      </c>
      <c r="I45" s="52">
        <v>0</v>
      </c>
      <c r="J45" s="52">
        <v>0</v>
      </c>
    </row>
    <row r="46" spans="4:10" x14ac:dyDescent="0.15">
      <c r="D46" s="49" t="s">
        <v>108</v>
      </c>
      <c r="E46" s="50" t="s">
        <v>109</v>
      </c>
      <c r="F46" s="58" t="s">
        <v>64</v>
      </c>
      <c r="G46" s="52">
        <v>0</v>
      </c>
      <c r="H46" s="52">
        <v>0</v>
      </c>
      <c r="I46" s="52">
        <v>0</v>
      </c>
      <c r="J46" s="52">
        <v>0</v>
      </c>
    </row>
    <row r="47" spans="4:10" x14ac:dyDescent="0.15">
      <c r="D47" s="49" t="s">
        <v>110</v>
      </c>
      <c r="E47" s="53" t="s">
        <v>111</v>
      </c>
      <c r="F47" s="58" t="s">
        <v>64</v>
      </c>
      <c r="G47" s="52">
        <v>0</v>
      </c>
      <c r="H47" s="52">
        <v>0</v>
      </c>
      <c r="I47" s="52">
        <v>0</v>
      </c>
      <c r="J47" s="52">
        <v>0</v>
      </c>
    </row>
    <row r="48" spans="4:10" x14ac:dyDescent="0.15">
      <c r="D48" s="49" t="s">
        <v>112</v>
      </c>
      <c r="E48" s="53" t="s">
        <v>113</v>
      </c>
      <c r="F48" s="58" t="s">
        <v>64</v>
      </c>
      <c r="G48" s="52">
        <v>0</v>
      </c>
      <c r="H48" s="52">
        <v>0</v>
      </c>
      <c r="I48" s="52">
        <v>0</v>
      </c>
      <c r="J48" s="52">
        <v>0</v>
      </c>
    </row>
    <row r="49" spans="4:10" x14ac:dyDescent="0.15">
      <c r="D49" s="49" t="s">
        <v>114</v>
      </c>
      <c r="E49" s="50" t="s">
        <v>115</v>
      </c>
      <c r="F49" s="51" t="s">
        <v>116</v>
      </c>
      <c r="G49" s="52">
        <v>0</v>
      </c>
      <c r="H49" s="52">
        <v>0</v>
      </c>
      <c r="I49" s="52">
        <v>0</v>
      </c>
      <c r="J49" s="52">
        <v>0</v>
      </c>
    </row>
    <row r="50" spans="4:10" ht="22.5" x14ac:dyDescent="0.15">
      <c r="D50" s="49" t="s">
        <v>117</v>
      </c>
      <c r="E50" s="50" t="s">
        <v>118</v>
      </c>
      <c r="F50" s="51" t="s">
        <v>116</v>
      </c>
      <c r="G50" s="52">
        <v>0</v>
      </c>
      <c r="H50" s="52">
        <v>0</v>
      </c>
      <c r="I50" s="52">
        <v>0</v>
      </c>
      <c r="J50" s="52">
        <v>0</v>
      </c>
    </row>
    <row r="51" spans="4:10" x14ac:dyDescent="0.15">
      <c r="D51" s="49" t="s">
        <v>119</v>
      </c>
      <c r="E51" s="50" t="s">
        <v>120</v>
      </c>
      <c r="F51" s="51" t="s">
        <v>116</v>
      </c>
      <c r="G51" s="54">
        <f>G49-G50</f>
        <v>0</v>
      </c>
      <c r="H51" s="54">
        <f>H49-H50</f>
        <v>0</v>
      </c>
      <c r="I51" s="54">
        <f>I49-I50</f>
        <v>0</v>
      </c>
      <c r="J51" s="54">
        <f>J49-J50</f>
        <v>0</v>
      </c>
    </row>
    <row r="52" spans="4:10" ht="15" x14ac:dyDescent="0.15">
      <c r="D52" s="55" t="s">
        <v>121</v>
      </c>
      <c r="E52" s="61" t="s">
        <v>122</v>
      </c>
      <c r="F52" s="51" t="s">
        <v>116</v>
      </c>
      <c r="G52" s="52">
        <v>0</v>
      </c>
      <c r="H52" s="52">
        <v>0</v>
      </c>
      <c r="I52" s="52">
        <v>0</v>
      </c>
      <c r="J52" s="52">
        <v>0</v>
      </c>
    </row>
    <row r="53" spans="4:10" ht="22.5" x14ac:dyDescent="0.15">
      <c r="D53" s="49" t="s">
        <v>123</v>
      </c>
      <c r="E53" s="50" t="s">
        <v>124</v>
      </c>
      <c r="F53" s="51" t="s">
        <v>116</v>
      </c>
      <c r="G53" s="52">
        <v>0</v>
      </c>
      <c r="H53" s="52">
        <v>0</v>
      </c>
      <c r="I53" s="52">
        <v>0</v>
      </c>
      <c r="J53" s="52">
        <v>0</v>
      </c>
    </row>
    <row r="54" spans="4:10" x14ac:dyDescent="0.15">
      <c r="D54" s="49" t="s">
        <v>125</v>
      </c>
      <c r="E54" s="50" t="s">
        <v>126</v>
      </c>
      <c r="F54" s="51" t="s">
        <v>116</v>
      </c>
      <c r="G54" s="54">
        <f>G51-G53</f>
        <v>0</v>
      </c>
      <c r="H54" s="54">
        <f>H51-H53</f>
        <v>0</v>
      </c>
      <c r="I54" s="54">
        <f>I51-I53</f>
        <v>0</v>
      </c>
      <c r="J54" s="54">
        <f>J51-J53</f>
        <v>0</v>
      </c>
    </row>
    <row r="55" spans="4:10" ht="15" x14ac:dyDescent="0.15">
      <c r="D55" s="55" t="s">
        <v>127</v>
      </c>
      <c r="E55" s="61" t="s">
        <v>122</v>
      </c>
      <c r="F55" s="51" t="s">
        <v>116</v>
      </c>
      <c r="G55" s="52">
        <v>0</v>
      </c>
      <c r="H55" s="52">
        <v>0</v>
      </c>
      <c r="I55" s="52">
        <v>0</v>
      </c>
      <c r="J55" s="52">
        <v>0</v>
      </c>
    </row>
    <row r="56" spans="4:10" s="41" customFormat="1" ht="15" x14ac:dyDescent="0.15">
      <c r="D56" s="55" t="s">
        <v>128</v>
      </c>
      <c r="E56" s="50" t="s">
        <v>129</v>
      </c>
      <c r="F56" s="51" t="s">
        <v>130</v>
      </c>
      <c r="G56" s="52">
        <v>0</v>
      </c>
      <c r="H56" s="52">
        <v>0</v>
      </c>
      <c r="I56" s="52">
        <v>0</v>
      </c>
      <c r="J56" s="52">
        <v>0</v>
      </c>
    </row>
    <row r="57" spans="4:10" s="41" customFormat="1" x14ac:dyDescent="0.15">
      <c r="D57" s="49"/>
      <c r="E57" s="50" t="s">
        <v>131</v>
      </c>
      <c r="F57" s="51"/>
      <c r="G57" s="59"/>
      <c r="H57" s="59"/>
      <c r="I57" s="59"/>
      <c r="J57" s="59"/>
    </row>
    <row r="58" spans="4:10" x14ac:dyDescent="0.15">
      <c r="D58" s="49" t="s">
        <v>132</v>
      </c>
      <c r="E58" s="50" t="s">
        <v>133</v>
      </c>
      <c r="F58" s="51"/>
      <c r="G58" s="62"/>
      <c r="H58" s="62"/>
      <c r="I58" s="62"/>
      <c r="J58" s="62"/>
    </row>
    <row r="59" spans="4:10" x14ac:dyDescent="0.15">
      <c r="D59" s="49" t="s">
        <v>134</v>
      </c>
      <c r="E59" s="53" t="s">
        <v>135</v>
      </c>
      <c r="F59" s="51" t="s">
        <v>136</v>
      </c>
      <c r="G59" s="52">
        <f>G65*G31/1000</f>
        <v>1.2289497215994002E-2</v>
      </c>
      <c r="H59" s="52">
        <f>H65*H31/1000</f>
        <v>1.2921328571215456E-2</v>
      </c>
      <c r="I59" s="52">
        <f>I65*I31/1000</f>
        <v>1.2388796186940002E-2</v>
      </c>
      <c r="J59" s="52">
        <f>J65*J31/1000</f>
        <v>1.11074762049E-2</v>
      </c>
    </row>
    <row r="60" spans="4:10" x14ac:dyDescent="0.15">
      <c r="D60" s="49" t="s">
        <v>137</v>
      </c>
      <c r="E60" s="53" t="s">
        <v>138</v>
      </c>
      <c r="F60" s="63"/>
      <c r="G60" s="52">
        <v>0</v>
      </c>
      <c r="H60" s="52">
        <v>0</v>
      </c>
      <c r="I60" s="52">
        <v>0</v>
      </c>
      <c r="J60" s="52">
        <v>0</v>
      </c>
    </row>
    <row r="61" spans="4:10" x14ac:dyDescent="0.15">
      <c r="D61" s="49" t="s">
        <v>139</v>
      </c>
      <c r="E61" s="56" t="s">
        <v>140</v>
      </c>
      <c r="F61" s="51" t="s">
        <v>141</v>
      </c>
      <c r="G61" s="52">
        <v>0</v>
      </c>
      <c r="H61" s="52">
        <v>0</v>
      </c>
      <c r="I61" s="52">
        <v>0</v>
      </c>
      <c r="J61" s="52">
        <v>0</v>
      </c>
    </row>
    <row r="62" spans="4:10" x14ac:dyDescent="0.15">
      <c r="D62" s="49" t="s">
        <v>142</v>
      </c>
      <c r="E62" s="56" t="s">
        <v>143</v>
      </c>
      <c r="F62" s="51" t="s">
        <v>141</v>
      </c>
      <c r="G62" s="52">
        <v>0</v>
      </c>
      <c r="H62" s="52">
        <v>0</v>
      </c>
      <c r="I62" s="52">
        <v>0</v>
      </c>
      <c r="J62" s="52">
        <v>0</v>
      </c>
    </row>
    <row r="63" spans="4:10" x14ac:dyDescent="0.15">
      <c r="D63" s="49" t="s">
        <v>144</v>
      </c>
      <c r="E63" s="56" t="s">
        <v>145</v>
      </c>
      <c r="F63" s="51" t="s">
        <v>146</v>
      </c>
      <c r="G63" s="52">
        <v>0</v>
      </c>
      <c r="H63" s="52">
        <v>0</v>
      </c>
      <c r="I63" s="52">
        <v>0</v>
      </c>
      <c r="J63" s="52">
        <v>0</v>
      </c>
    </row>
    <row r="64" spans="4:10" ht="15" x14ac:dyDescent="0.15">
      <c r="D64" s="49" t="s">
        <v>147</v>
      </c>
      <c r="E64" s="64" t="s">
        <v>148</v>
      </c>
      <c r="F64" s="51" t="s">
        <v>141</v>
      </c>
      <c r="G64" s="52">
        <f>G59*7000/10180</f>
        <v>8.4505383607031449E-3</v>
      </c>
      <c r="H64" s="52">
        <f>H59*7000/10180</f>
        <v>8.884999999853458E-3</v>
      </c>
      <c r="I64" s="52">
        <f>I59*7000/10180</f>
        <v>8.5188185961277037E-3</v>
      </c>
      <c r="J64" s="52">
        <f>J59*7000/10180</f>
        <v>7.6377537754715123E-3</v>
      </c>
    </row>
    <row r="65" spans="4:10" x14ac:dyDescent="0.15">
      <c r="D65" s="49" t="s">
        <v>149</v>
      </c>
      <c r="E65" s="50" t="s">
        <v>150</v>
      </c>
      <c r="F65" s="51" t="s">
        <v>151</v>
      </c>
      <c r="G65" s="52">
        <v>450.54</v>
      </c>
      <c r="H65" s="52">
        <v>479.37218239999999</v>
      </c>
      <c r="I65" s="52">
        <v>450.54</v>
      </c>
      <c r="J65" s="52">
        <v>452.3</v>
      </c>
    </row>
    <row r="66" spans="4:10" x14ac:dyDescent="0.15">
      <c r="D66" s="49" t="s">
        <v>152</v>
      </c>
      <c r="E66" s="53" t="s">
        <v>153</v>
      </c>
      <c r="F66" s="51" t="s">
        <v>151</v>
      </c>
      <c r="G66" s="52">
        <v>0</v>
      </c>
      <c r="H66" s="52">
        <v>0</v>
      </c>
      <c r="I66" s="52">
        <v>0</v>
      </c>
      <c r="J66" s="52">
        <v>0</v>
      </c>
    </row>
    <row r="67" spans="4:10" x14ac:dyDescent="0.15">
      <c r="D67" s="49" t="s">
        <v>154</v>
      </c>
      <c r="E67" s="53" t="s">
        <v>155</v>
      </c>
      <c r="F67" s="51" t="s">
        <v>151</v>
      </c>
      <c r="G67" s="52">
        <v>0</v>
      </c>
      <c r="H67" s="52">
        <v>0</v>
      </c>
      <c r="I67" s="52">
        <v>0</v>
      </c>
      <c r="J67" s="52">
        <v>0</v>
      </c>
    </row>
    <row r="68" spans="4:10" x14ac:dyDescent="0.15">
      <c r="D68" s="49" t="s">
        <v>156</v>
      </c>
      <c r="E68" s="50" t="s">
        <v>157</v>
      </c>
      <c r="F68" s="51" t="s">
        <v>158</v>
      </c>
      <c r="G68" s="52">
        <v>0</v>
      </c>
      <c r="H68" s="52">
        <v>0</v>
      </c>
      <c r="I68" s="52">
        <v>0</v>
      </c>
      <c r="J68" s="52">
        <v>0</v>
      </c>
    </row>
    <row r="72" spans="4:10" ht="15.75" customHeight="1" x14ac:dyDescent="0.15">
      <c r="D72" s="117" t="s">
        <v>232</v>
      </c>
      <c r="E72" s="117"/>
      <c r="F72" s="118" t="s">
        <v>233</v>
      </c>
      <c r="G72" s="118"/>
      <c r="H72" s="109" t="s">
        <v>234</v>
      </c>
    </row>
    <row r="73" spans="4:10" x14ac:dyDescent="0.15">
      <c r="D73" s="66"/>
      <c r="E73" s="67"/>
      <c r="F73" s="68"/>
      <c r="G73" s="68"/>
      <c r="H73" s="69"/>
    </row>
    <row r="74" spans="4:10" x14ac:dyDescent="0.15">
      <c r="D74" s="66"/>
      <c r="E74" s="67"/>
      <c r="F74" s="69"/>
      <c r="G74" s="69"/>
      <c r="H74" s="69"/>
    </row>
    <row r="75" spans="4:10" ht="23.25" customHeight="1" x14ac:dyDescent="0.15">
      <c r="D75" s="114" t="s">
        <v>159</v>
      </c>
      <c r="E75" s="114"/>
      <c r="F75" s="118"/>
      <c r="G75" s="118"/>
      <c r="H75" s="65"/>
    </row>
    <row r="76" spans="4:10" ht="6" customHeight="1" x14ac:dyDescent="0.15">
      <c r="F76" s="70"/>
      <c r="G76" s="70"/>
    </row>
    <row r="77" spans="4:10" ht="41.25" customHeight="1" x14ac:dyDescent="0.15">
      <c r="D77" s="113" t="s">
        <v>160</v>
      </c>
      <c r="E77" s="114"/>
      <c r="F77" s="114"/>
      <c r="G77" s="114"/>
      <c r="H77" s="114"/>
      <c r="I77" s="114"/>
      <c r="J77" s="114"/>
    </row>
    <row r="78" spans="4:10" ht="45.75" customHeight="1" x14ac:dyDescent="0.15">
      <c r="D78" s="113" t="s">
        <v>161</v>
      </c>
      <c r="E78" s="114"/>
      <c r="F78" s="114"/>
      <c r="G78" s="114"/>
      <c r="H78" s="114"/>
      <c r="I78" s="114"/>
      <c r="J78" s="114"/>
    </row>
    <row r="79" spans="4:10" x14ac:dyDescent="0.15">
      <c r="D79" s="65"/>
      <c r="E79" s="65"/>
      <c r="F79" s="65"/>
      <c r="G79" s="65"/>
      <c r="H79" s="65"/>
    </row>
  </sheetData>
  <mergeCells count="8">
    <mergeCell ref="D77:J77"/>
    <mergeCell ref="D78:J78"/>
    <mergeCell ref="D6:F6"/>
    <mergeCell ref="D7:F7"/>
    <mergeCell ref="D72:E72"/>
    <mergeCell ref="F72:G72"/>
    <mergeCell ref="D75:E75"/>
    <mergeCell ref="F75:G75"/>
  </mergeCells>
  <dataValidations count="3">
    <dataValidation type="decimal" allowBlank="1" showErrorMessage="1" errorTitle="Ошибка" error="Допускается ввод только неотрицательных чисел!" sqref="J23 J21 G52:J52 G55:J55" xr:uid="{95B27E18-5FD7-4DA4-A6C3-19F0EF8033EF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60 F75:G75 F72:G72 E64" xr:uid="{08E5FABE-0AA8-4B06-AE9B-35148A3C5851}">
      <formula1>900</formula1>
    </dataValidation>
    <dataValidation type="decimal" allowBlank="1" showInputMessage="1" showErrorMessage="1" sqref="G59:J68 G11:J20 J22 G21:I23 G56:J57 G53:J54 G24:J51" xr:uid="{65826157-084A-485A-8629-86137B50D30E}">
      <formula1>-1000000000000000</formula1>
      <formula2>1000000000000000</formula2>
    </dataValidation>
  </dataValidations>
  <pageMargins left="0.11811023622047245" right="0.11811023622047245" top="0.15748031496062992" bottom="0.15748031496062992" header="0" footer="0"/>
  <pageSetup paperSize="9" scale="7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6CAFC-520C-40AA-86BC-DCDE160A2EBE}">
  <sheetPr codeName="Лист12"/>
  <dimension ref="A1:J79"/>
  <sheetViews>
    <sheetView topLeftCell="C11" workbookViewId="0">
      <selection activeCell="G10" sqref="G10:I10"/>
    </sheetView>
  </sheetViews>
  <sheetFormatPr defaultColWidth="14.140625" defaultRowHeight="11.25" x14ac:dyDescent="0.15"/>
  <cols>
    <col min="1" max="2" width="0" style="38" hidden="1" customWidth="1"/>
    <col min="3" max="3" width="2.7109375" style="38" customWidth="1"/>
    <col min="4" max="4" width="7.7109375" style="45" customWidth="1"/>
    <col min="5" max="5" width="56.28515625" style="38" customWidth="1"/>
    <col min="6" max="6" width="11.7109375" style="38" customWidth="1"/>
    <col min="7" max="7" width="12" style="38" customWidth="1"/>
    <col min="8" max="8" width="11.42578125" style="38" customWidth="1"/>
    <col min="9" max="9" width="11.140625" style="38" customWidth="1"/>
    <col min="10" max="10" width="11.5703125" style="38" customWidth="1"/>
    <col min="11" max="16384" width="14.140625" style="38"/>
  </cols>
  <sheetData>
    <row r="1" spans="1:10" s="36" customFormat="1" ht="21" hidden="1" customHeight="1" x14ac:dyDescent="0.15">
      <c r="A1" s="35"/>
      <c r="D1" s="36" t="str">
        <f>region_name</f>
        <v>Ямало-Ненецкий автономный округ</v>
      </c>
      <c r="E1" s="36" t="str">
        <f>station</f>
        <v>МП "Салехардэнерго" станция Салехард</v>
      </c>
      <c r="F1" s="36">
        <f>god</f>
        <v>2024</v>
      </c>
      <c r="G1" s="37" t="s">
        <v>171</v>
      </c>
      <c r="I1" s="37"/>
      <c r="J1" s="37"/>
    </row>
    <row r="2" spans="1:10" s="36" customFormat="1" ht="21" hidden="1" customHeight="1" x14ac:dyDescent="0.15">
      <c r="G2" s="37"/>
      <c r="I2" s="37"/>
      <c r="J2" s="37"/>
    </row>
    <row r="3" spans="1:10" s="36" customFormat="1" ht="21" hidden="1" customHeight="1" x14ac:dyDescent="0.15">
      <c r="G3" s="37"/>
      <c r="I3" s="37"/>
      <c r="J3" s="37"/>
    </row>
    <row r="4" spans="1:10" s="36" customFormat="1" ht="21" hidden="1" customHeight="1" x14ac:dyDescent="0.15">
      <c r="G4" s="37"/>
      <c r="I4" s="37"/>
      <c r="J4" s="37"/>
    </row>
    <row r="5" spans="1:10" ht="21" hidden="1" customHeight="1" x14ac:dyDescent="0.15">
      <c r="D5" s="39"/>
    </row>
    <row r="6" spans="1:10" ht="21" customHeight="1" x14ac:dyDescent="0.15">
      <c r="D6" s="115" t="str">
        <f>"Баланс электрической энергии и мощности в "&amp;2025&amp;" году "</f>
        <v xml:space="preserve">Баланс электрической энергии и мощности в 2025 году </v>
      </c>
      <c r="E6" s="115"/>
      <c r="F6" s="115"/>
      <c r="G6" s="40"/>
      <c r="H6" s="40"/>
      <c r="I6" s="40"/>
      <c r="J6" s="40"/>
    </row>
    <row r="7" spans="1:10" s="41" customFormat="1" ht="21" customHeight="1" x14ac:dyDescent="0.15">
      <c r="D7" s="116" t="s">
        <v>236</v>
      </c>
      <c r="E7" s="116"/>
      <c r="F7" s="116"/>
      <c r="G7" s="110" t="str">
        <f>G1</f>
        <v>Ноябрь</v>
      </c>
      <c r="H7" s="40"/>
      <c r="I7" s="40"/>
      <c r="J7" s="40"/>
    </row>
    <row r="8" spans="1:10" s="41" customFormat="1" x14ac:dyDescent="0.15">
      <c r="D8" s="42"/>
      <c r="E8" s="42"/>
      <c r="F8" s="42"/>
      <c r="G8" s="43"/>
      <c r="H8" s="43"/>
      <c r="I8" s="43"/>
      <c r="J8" s="44" t="str">
        <f>"Форма 4 ("&amp;G1&amp;")"</f>
        <v>Форма 4 (Ноябрь)</v>
      </c>
    </row>
    <row r="9" spans="1:10" s="45" customFormat="1" ht="40.5" customHeight="1" x14ac:dyDescent="0.25">
      <c r="D9" s="46" t="s">
        <v>38</v>
      </c>
      <c r="E9" s="46" t="s">
        <v>39</v>
      </c>
      <c r="F9" s="46" t="s">
        <v>40</v>
      </c>
      <c r="G9" s="46" t="str">
        <f>"План " &amp;$G$1&amp;" "&amp; 2023</f>
        <v>План Ноябрь 2023</v>
      </c>
      <c r="H9" s="46" t="str">
        <f>"Факт " &amp;$G$1&amp;" "&amp; 2023</f>
        <v>Факт Ноябрь 2023</v>
      </c>
      <c r="I9" s="46" t="str">
        <f>"План " &amp;$G$1&amp;" "&amp;2024</f>
        <v>План Ноябрь 2024</v>
      </c>
      <c r="J9" s="46" t="str">
        <f>"План " &amp;$G$1&amp;" "&amp; 2025</f>
        <v>План Ноябрь 2025</v>
      </c>
    </row>
    <row r="10" spans="1:10" s="47" customFormat="1" ht="12" customHeight="1" x14ac:dyDescent="0.25">
      <c r="D10" s="48">
        <v>1</v>
      </c>
      <c r="E10" s="48">
        <v>2</v>
      </c>
      <c r="F10" s="48">
        <v>3</v>
      </c>
      <c r="G10" s="48">
        <v>4</v>
      </c>
      <c r="H10" s="48">
        <v>5</v>
      </c>
      <c r="I10" s="48">
        <v>6</v>
      </c>
      <c r="J10" s="48">
        <v>7</v>
      </c>
    </row>
    <row r="11" spans="1:10" s="41" customFormat="1" x14ac:dyDescent="0.15">
      <c r="D11" s="49" t="s">
        <v>41</v>
      </c>
      <c r="E11" s="50" t="s">
        <v>42</v>
      </c>
      <c r="F11" s="51" t="s">
        <v>43</v>
      </c>
      <c r="G11" s="52">
        <v>0.4</v>
      </c>
      <c r="H11" s="52">
        <v>0.4</v>
      </c>
      <c r="I11" s="52">
        <v>0.4</v>
      </c>
      <c r="J11" s="52">
        <v>0.4</v>
      </c>
    </row>
    <row r="12" spans="1:10" s="41" customFormat="1" x14ac:dyDescent="0.15">
      <c r="D12" s="49" t="s">
        <v>44</v>
      </c>
      <c r="E12" s="50" t="s">
        <v>45</v>
      </c>
      <c r="F12" s="51" t="s">
        <v>43</v>
      </c>
      <c r="G12" s="52">
        <v>0.4</v>
      </c>
      <c r="H12" s="52">
        <v>0.4</v>
      </c>
      <c r="I12" s="52">
        <v>0.4</v>
      </c>
      <c r="J12" s="52">
        <v>0.4</v>
      </c>
    </row>
    <row r="13" spans="1:10" s="41" customFormat="1" x14ac:dyDescent="0.15">
      <c r="D13" s="49" t="s">
        <v>46</v>
      </c>
      <c r="E13" s="50" t="s">
        <v>47</v>
      </c>
      <c r="F13" s="51" t="s">
        <v>43</v>
      </c>
      <c r="G13" s="52">
        <v>0.2</v>
      </c>
      <c r="H13" s="52">
        <v>0.2</v>
      </c>
      <c r="I13" s="52">
        <v>0.2</v>
      </c>
      <c r="J13" s="52">
        <v>0.2</v>
      </c>
    </row>
    <row r="14" spans="1:10" s="41" customFormat="1" x14ac:dyDescent="0.15">
      <c r="D14" s="49" t="s">
        <v>48</v>
      </c>
      <c r="E14" s="50" t="s">
        <v>49</v>
      </c>
      <c r="F14" s="51" t="s">
        <v>43</v>
      </c>
      <c r="G14" s="52">
        <f>G26*1000/720</f>
        <v>3.1533237499999996E-3</v>
      </c>
      <c r="H14" s="52">
        <f>H26*1000/720</f>
        <v>4.2527777777777784E-4</v>
      </c>
      <c r="I14" s="52">
        <f>I26*1000/720</f>
        <v>8.4595736111111111E-3</v>
      </c>
      <c r="J14" s="52">
        <f>J26*1000/720</f>
        <v>5.8206194444444439E-3</v>
      </c>
    </row>
    <row r="15" spans="1:10" s="41" customFormat="1" ht="22.5" x14ac:dyDescent="0.15">
      <c r="D15" s="49" t="s">
        <v>50</v>
      </c>
      <c r="E15" s="53" t="s">
        <v>51</v>
      </c>
      <c r="F15" s="51" t="s">
        <v>43</v>
      </c>
      <c r="G15" s="52">
        <f>0</f>
        <v>0</v>
      </c>
      <c r="H15" s="52">
        <f>0</f>
        <v>0</v>
      </c>
      <c r="I15" s="52">
        <f>0</f>
        <v>0</v>
      </c>
      <c r="J15" s="52">
        <f>0</f>
        <v>0</v>
      </c>
    </row>
    <row r="16" spans="1:10" s="41" customFormat="1" x14ac:dyDescent="0.15">
      <c r="D16" s="49" t="s">
        <v>52</v>
      </c>
      <c r="E16" s="50" t="s">
        <v>53</v>
      </c>
      <c r="F16" s="51" t="s">
        <v>43</v>
      </c>
      <c r="G16" s="54">
        <f>G14-G13</f>
        <v>-0.19684667625000002</v>
      </c>
      <c r="H16" s="54">
        <f>H14-H13</f>
        <v>-0.19957472222222222</v>
      </c>
      <c r="I16" s="54">
        <f>I14-I13</f>
        <v>-0.19154042638888891</v>
      </c>
      <c r="J16" s="54">
        <f>J14-J13</f>
        <v>-0.19417938055555556</v>
      </c>
    </row>
    <row r="17" spans="4:10" s="41" customFormat="1" x14ac:dyDescent="0.15">
      <c r="D17" s="49" t="s">
        <v>54</v>
      </c>
      <c r="E17" s="53" t="s">
        <v>55</v>
      </c>
      <c r="F17" s="51" t="s">
        <v>43</v>
      </c>
      <c r="G17" s="52">
        <v>0</v>
      </c>
      <c r="H17" s="52">
        <v>0</v>
      </c>
      <c r="I17" s="52">
        <v>0</v>
      </c>
      <c r="J17" s="52">
        <v>0</v>
      </c>
    </row>
    <row r="18" spans="4:10" ht="15" x14ac:dyDescent="0.15">
      <c r="D18" s="55" t="s">
        <v>56</v>
      </c>
      <c r="E18" s="56" t="s">
        <v>57</v>
      </c>
      <c r="F18" s="51" t="s">
        <v>235</v>
      </c>
      <c r="G18" s="52">
        <v>0</v>
      </c>
      <c r="H18" s="52">
        <v>0</v>
      </c>
      <c r="I18" s="52">
        <v>0</v>
      </c>
      <c r="J18" s="52">
        <v>0</v>
      </c>
    </row>
    <row r="19" spans="4:10" s="41" customFormat="1" ht="15" x14ac:dyDescent="0.15">
      <c r="D19" s="55" t="s">
        <v>58</v>
      </c>
      <c r="E19" s="53" t="s">
        <v>59</v>
      </c>
      <c r="F19" s="51" t="s">
        <v>43</v>
      </c>
      <c r="G19" s="52">
        <f>G16</f>
        <v>-0.19684667625000002</v>
      </c>
      <c r="H19" s="52">
        <f>H16</f>
        <v>-0.19957472222222222</v>
      </c>
      <c r="I19" s="52">
        <f>I16</f>
        <v>-0.19154042638888891</v>
      </c>
      <c r="J19" s="52">
        <f>J16</f>
        <v>-0.19417938055555556</v>
      </c>
    </row>
    <row r="20" spans="4:10" ht="15" x14ac:dyDescent="0.15">
      <c r="D20" s="55" t="s">
        <v>60</v>
      </c>
      <c r="E20" s="53" t="s">
        <v>61</v>
      </c>
      <c r="F20" s="51" t="s">
        <v>43</v>
      </c>
      <c r="G20" s="52">
        <v>0</v>
      </c>
      <c r="H20" s="52">
        <v>0</v>
      </c>
      <c r="I20" s="52">
        <v>0</v>
      </c>
      <c r="J20" s="52">
        <v>0</v>
      </c>
    </row>
    <row r="21" spans="4:10" ht="15" x14ac:dyDescent="0.15">
      <c r="D21" s="55" t="s">
        <v>62</v>
      </c>
      <c r="E21" s="57" t="s">
        <v>63</v>
      </c>
      <c r="F21" s="58" t="s">
        <v>64</v>
      </c>
      <c r="G21" s="59"/>
      <c r="H21" s="59"/>
      <c r="I21" s="59"/>
      <c r="J21" s="60">
        <f>0.03*720/1000</f>
        <v>2.1599999999999998E-2</v>
      </c>
    </row>
    <row r="22" spans="4:10" s="41" customFormat="1" x14ac:dyDescent="0.15">
      <c r="D22" s="49" t="s">
        <v>65</v>
      </c>
      <c r="E22" s="50" t="s">
        <v>66</v>
      </c>
      <c r="F22" s="58" t="s">
        <v>64</v>
      </c>
      <c r="G22" s="52">
        <v>3.3011894999999999E-2</v>
      </c>
      <c r="H22" s="52">
        <v>3.352612E-2</v>
      </c>
      <c r="I22" s="52">
        <v>4.1692115000000002E-2</v>
      </c>
      <c r="J22" s="52">
        <v>3.3982099000000002E-2</v>
      </c>
    </row>
    <row r="23" spans="4:10" s="41" customFormat="1" ht="15" x14ac:dyDescent="0.15">
      <c r="D23" s="55" t="s">
        <v>67</v>
      </c>
      <c r="E23" s="57" t="s">
        <v>68</v>
      </c>
      <c r="F23" s="58" t="s">
        <v>64</v>
      </c>
      <c r="G23" s="59"/>
      <c r="H23" s="59"/>
      <c r="I23" s="59"/>
      <c r="J23" s="60">
        <f>J13*720/1000</f>
        <v>0.14399999999999999</v>
      </c>
    </row>
    <row r="24" spans="4:10" s="41" customFormat="1" x14ac:dyDescent="0.15">
      <c r="D24" s="49" t="s">
        <v>69</v>
      </c>
      <c r="E24" s="53" t="s">
        <v>70</v>
      </c>
      <c r="F24" s="58" t="s">
        <v>64</v>
      </c>
      <c r="G24" s="52">
        <v>0</v>
      </c>
      <c r="H24" s="52">
        <v>0</v>
      </c>
      <c r="I24" s="52">
        <v>0</v>
      </c>
      <c r="J24" s="52">
        <v>0</v>
      </c>
    </row>
    <row r="25" spans="4:10" s="41" customFormat="1" x14ac:dyDescent="0.15">
      <c r="D25" s="49" t="s">
        <v>71</v>
      </c>
      <c r="E25" s="53" t="s">
        <v>72</v>
      </c>
      <c r="F25" s="58" t="s">
        <v>64</v>
      </c>
      <c r="G25" s="52">
        <v>0</v>
      </c>
      <c r="H25" s="52">
        <v>0</v>
      </c>
      <c r="I25" s="52">
        <v>0</v>
      </c>
      <c r="J25" s="52">
        <v>0</v>
      </c>
    </row>
    <row r="26" spans="4:10" s="41" customFormat="1" x14ac:dyDescent="0.15">
      <c r="D26" s="49" t="s">
        <v>73</v>
      </c>
      <c r="E26" s="50" t="s">
        <v>74</v>
      </c>
      <c r="F26" s="58" t="s">
        <v>64</v>
      </c>
      <c r="G26" s="52">
        <v>2.2703930999999999E-3</v>
      </c>
      <c r="H26" s="52">
        <v>3.0620000000000002E-4</v>
      </c>
      <c r="I26" s="52">
        <v>6.090893E-3</v>
      </c>
      <c r="J26" s="52">
        <v>4.1908459999999998E-3</v>
      </c>
    </row>
    <row r="27" spans="4:10" x14ac:dyDescent="0.15">
      <c r="D27" s="49" t="s">
        <v>75</v>
      </c>
      <c r="E27" s="53" t="s">
        <v>76</v>
      </c>
      <c r="F27" s="58" t="s">
        <v>64</v>
      </c>
      <c r="G27" s="52">
        <f>G26</f>
        <v>2.2703930999999999E-3</v>
      </c>
      <c r="H27" s="52">
        <f>H26</f>
        <v>3.0620000000000002E-4</v>
      </c>
      <c r="I27" s="52">
        <f>I26</f>
        <v>6.090893E-3</v>
      </c>
      <c r="J27" s="52">
        <f>J26</f>
        <v>4.1908459999999998E-3</v>
      </c>
    </row>
    <row r="28" spans="4:10" x14ac:dyDescent="0.15">
      <c r="D28" s="49" t="s">
        <v>77</v>
      </c>
      <c r="E28" s="56" t="s">
        <v>78</v>
      </c>
      <c r="F28" s="51" t="s">
        <v>79</v>
      </c>
      <c r="G28" s="54">
        <f>(G27/G22*100)</f>
        <v>6.8775000647493885</v>
      </c>
      <c r="H28" s="54">
        <f t="shared" ref="H28:J28" si="0">(H27/H22*100)</f>
        <v>0.91331773554470375</v>
      </c>
      <c r="I28" s="54">
        <f t="shared" si="0"/>
        <v>14.609220472504214</v>
      </c>
      <c r="J28" s="54">
        <f t="shared" si="0"/>
        <v>12.332510713949716</v>
      </c>
    </row>
    <row r="29" spans="4:10" x14ac:dyDescent="0.15">
      <c r="D29" s="49" t="s">
        <v>80</v>
      </c>
      <c r="E29" s="53" t="s">
        <v>81</v>
      </c>
      <c r="F29" s="58" t="s">
        <v>64</v>
      </c>
      <c r="G29" s="52">
        <v>0</v>
      </c>
      <c r="H29" s="52">
        <v>0</v>
      </c>
      <c r="I29" s="52">
        <v>0</v>
      </c>
      <c r="J29" s="52">
        <v>0</v>
      </c>
    </row>
    <row r="30" spans="4:10" x14ac:dyDescent="0.15">
      <c r="D30" s="49" t="s">
        <v>82</v>
      </c>
      <c r="E30" s="56" t="s">
        <v>83</v>
      </c>
      <c r="F30" s="51" t="s">
        <v>84</v>
      </c>
      <c r="G30" s="52">
        <v>0</v>
      </c>
      <c r="H30" s="52">
        <v>0</v>
      </c>
      <c r="I30" s="52">
        <v>0</v>
      </c>
      <c r="J30" s="52">
        <v>0</v>
      </c>
    </row>
    <row r="31" spans="4:10" s="41" customFormat="1" x14ac:dyDescent="0.15">
      <c r="D31" s="49" t="s">
        <v>85</v>
      </c>
      <c r="E31" s="50" t="s">
        <v>86</v>
      </c>
      <c r="F31" s="58" t="s">
        <v>64</v>
      </c>
      <c r="G31" s="52">
        <f>G22-G26</f>
        <v>3.0741501899999999E-2</v>
      </c>
      <c r="H31" s="52">
        <f>H22-H26</f>
        <v>3.321992E-2</v>
      </c>
      <c r="I31" s="52">
        <f>I22-I26</f>
        <v>3.5601222000000002E-2</v>
      </c>
      <c r="J31" s="52">
        <f>J22-J26</f>
        <v>2.9791253000000004E-2</v>
      </c>
    </row>
    <row r="32" spans="4:10" s="41" customFormat="1" x14ac:dyDescent="0.15">
      <c r="D32" s="49" t="s">
        <v>87</v>
      </c>
      <c r="E32" s="53" t="s">
        <v>70</v>
      </c>
      <c r="F32" s="58" t="s">
        <v>64</v>
      </c>
      <c r="G32" s="52">
        <v>0</v>
      </c>
      <c r="H32" s="52">
        <v>0</v>
      </c>
      <c r="I32" s="52">
        <v>0</v>
      </c>
      <c r="J32" s="52">
        <v>0</v>
      </c>
    </row>
    <row r="33" spans="4:10" s="41" customFormat="1" x14ac:dyDescent="0.15">
      <c r="D33" s="49" t="s">
        <v>88</v>
      </c>
      <c r="E33" s="53" t="s">
        <v>72</v>
      </c>
      <c r="F33" s="58" t="s">
        <v>64</v>
      </c>
      <c r="G33" s="52">
        <v>0</v>
      </c>
      <c r="H33" s="52">
        <v>0</v>
      </c>
      <c r="I33" s="52">
        <v>0</v>
      </c>
      <c r="J33" s="52">
        <v>0</v>
      </c>
    </row>
    <row r="34" spans="4:10" x14ac:dyDescent="0.15">
      <c r="D34" s="49" t="s">
        <v>89</v>
      </c>
      <c r="E34" s="50" t="s">
        <v>90</v>
      </c>
      <c r="F34" s="58" t="s">
        <v>64</v>
      </c>
      <c r="G34" s="52">
        <f>G35</f>
        <v>0</v>
      </c>
      <c r="H34" s="52">
        <f>H35</f>
        <v>4.0450900000000003E-3</v>
      </c>
      <c r="I34" s="52">
        <v>0</v>
      </c>
      <c r="J34" s="52">
        <v>0</v>
      </c>
    </row>
    <row r="35" spans="4:10" x14ac:dyDescent="0.15">
      <c r="D35" s="49" t="s">
        <v>91</v>
      </c>
      <c r="E35" s="53" t="s">
        <v>92</v>
      </c>
      <c r="F35" s="58" t="s">
        <v>64</v>
      </c>
      <c r="G35" s="52">
        <v>0</v>
      </c>
      <c r="H35" s="52">
        <v>4.0450900000000003E-3</v>
      </c>
      <c r="I35" s="52">
        <v>0</v>
      </c>
      <c r="J35" s="52">
        <v>0</v>
      </c>
    </row>
    <row r="36" spans="4:10" x14ac:dyDescent="0.15">
      <c r="D36" s="49" t="s">
        <v>93</v>
      </c>
      <c r="E36" s="53" t="s">
        <v>94</v>
      </c>
      <c r="F36" s="58" t="s">
        <v>64</v>
      </c>
      <c r="G36" s="52">
        <v>0</v>
      </c>
      <c r="H36" s="52">
        <v>0</v>
      </c>
      <c r="I36" s="52">
        <v>0</v>
      </c>
      <c r="J36" s="52">
        <v>0</v>
      </c>
    </row>
    <row r="37" spans="4:10" x14ac:dyDescent="0.15">
      <c r="D37" s="49" t="s">
        <v>95</v>
      </c>
      <c r="E37" s="56" t="s">
        <v>96</v>
      </c>
      <c r="F37" s="51" t="s">
        <v>79</v>
      </c>
      <c r="G37" s="54">
        <f>(G36/G31*100)</f>
        <v>0</v>
      </c>
      <c r="H37" s="54">
        <f t="shared" ref="H37:J37" si="1">(H36/H31*100)</f>
        <v>0</v>
      </c>
      <c r="I37" s="54">
        <f t="shared" si="1"/>
        <v>0</v>
      </c>
      <c r="J37" s="54">
        <f t="shared" si="1"/>
        <v>0</v>
      </c>
    </row>
    <row r="38" spans="4:10" s="41" customFormat="1" x14ac:dyDescent="0.15">
      <c r="D38" s="49" t="s">
        <v>97</v>
      </c>
      <c r="E38" s="50" t="s">
        <v>98</v>
      </c>
      <c r="F38" s="58" t="s">
        <v>64</v>
      </c>
      <c r="G38" s="52">
        <f>G26+G34+G39</f>
        <v>2.2703930999999999E-3</v>
      </c>
      <c r="H38" s="52">
        <f>H26+H34+H39</f>
        <v>4.3512900000000007E-3</v>
      </c>
      <c r="I38" s="52">
        <f>I26+I34+I39</f>
        <v>6.090893E-3</v>
      </c>
      <c r="J38" s="52">
        <f>J26+J34+J39</f>
        <v>4.1908459999999998E-3</v>
      </c>
    </row>
    <row r="39" spans="4:10" s="41" customFormat="1" ht="22.5" x14ac:dyDescent="0.15">
      <c r="D39" s="49" t="s">
        <v>99</v>
      </c>
      <c r="E39" s="53" t="s">
        <v>51</v>
      </c>
      <c r="F39" s="58" t="s">
        <v>64</v>
      </c>
      <c r="G39" s="52">
        <v>0</v>
      </c>
      <c r="H39" s="52">
        <v>0</v>
      </c>
      <c r="I39" s="52">
        <v>0</v>
      </c>
      <c r="J39" s="52">
        <v>0</v>
      </c>
    </row>
    <row r="40" spans="4:10" s="41" customFormat="1" ht="22.5" x14ac:dyDescent="0.15">
      <c r="D40" s="49" t="s">
        <v>100</v>
      </c>
      <c r="E40" s="53" t="s">
        <v>101</v>
      </c>
      <c r="F40" s="58" t="s">
        <v>64</v>
      </c>
      <c r="G40" s="52">
        <v>0</v>
      </c>
      <c r="H40" s="52">
        <v>0</v>
      </c>
      <c r="I40" s="52">
        <v>0</v>
      </c>
      <c r="J40" s="52">
        <v>0</v>
      </c>
    </row>
    <row r="41" spans="4:10" s="41" customFormat="1" x14ac:dyDescent="0.15">
      <c r="D41" s="49" t="s">
        <v>102</v>
      </c>
      <c r="E41" s="50" t="s">
        <v>103</v>
      </c>
      <c r="F41" s="58" t="s">
        <v>64</v>
      </c>
      <c r="G41" s="54">
        <f>G38-G22</f>
        <v>-3.0741501899999999E-2</v>
      </c>
      <c r="H41" s="54">
        <f>H38-H22</f>
        <v>-2.9174829999999999E-2</v>
      </c>
      <c r="I41" s="54">
        <f>I38-I22</f>
        <v>-3.5601222000000002E-2</v>
      </c>
      <c r="J41" s="54">
        <f>J38-J22</f>
        <v>-2.9791253000000004E-2</v>
      </c>
    </row>
    <row r="42" spans="4:10" s="41" customFormat="1" ht="15" customHeight="1" x14ac:dyDescent="0.15">
      <c r="D42" s="49" t="s">
        <v>104</v>
      </c>
      <c r="E42" s="53" t="s">
        <v>55</v>
      </c>
      <c r="F42" s="58" t="s">
        <v>64</v>
      </c>
      <c r="G42" s="52">
        <v>0</v>
      </c>
      <c r="H42" s="52">
        <v>0</v>
      </c>
      <c r="I42" s="52">
        <v>0</v>
      </c>
      <c r="J42" s="52">
        <v>0</v>
      </c>
    </row>
    <row r="43" spans="4:10" x14ac:dyDescent="0.15">
      <c r="D43" s="49" t="s">
        <v>105</v>
      </c>
      <c r="E43" s="56" t="s">
        <v>57</v>
      </c>
      <c r="F43" s="58" t="s">
        <v>64</v>
      </c>
      <c r="G43" s="52">
        <v>0</v>
      </c>
      <c r="H43" s="52">
        <v>0</v>
      </c>
      <c r="I43" s="52">
        <v>0</v>
      </c>
      <c r="J43" s="52">
        <v>0</v>
      </c>
    </row>
    <row r="44" spans="4:10" s="41" customFormat="1" x14ac:dyDescent="0.15">
      <c r="D44" s="49" t="s">
        <v>106</v>
      </c>
      <c r="E44" s="53" t="s">
        <v>59</v>
      </c>
      <c r="F44" s="58" t="s">
        <v>64</v>
      </c>
      <c r="G44" s="52">
        <v>2.9109209E-2</v>
      </c>
      <c r="H44" s="52">
        <v>3.321992E-2</v>
      </c>
      <c r="I44" s="52">
        <v>3.3821160750000002E-2</v>
      </c>
      <c r="J44" s="52">
        <v>2.9791253E-2</v>
      </c>
    </row>
    <row r="45" spans="4:10" x14ac:dyDescent="0.15">
      <c r="D45" s="49" t="s">
        <v>107</v>
      </c>
      <c r="E45" s="53" t="s">
        <v>61</v>
      </c>
      <c r="F45" s="58" t="s">
        <v>64</v>
      </c>
      <c r="G45" s="52">
        <v>0</v>
      </c>
      <c r="H45" s="52">
        <v>0</v>
      </c>
      <c r="I45" s="52">
        <v>0</v>
      </c>
      <c r="J45" s="52">
        <v>0</v>
      </c>
    </row>
    <row r="46" spans="4:10" x14ac:dyDescent="0.15">
      <c r="D46" s="49" t="s">
        <v>108</v>
      </c>
      <c r="E46" s="50" t="s">
        <v>109</v>
      </c>
      <c r="F46" s="58" t="s">
        <v>64</v>
      </c>
      <c r="G46" s="52">
        <v>0</v>
      </c>
      <c r="H46" s="52">
        <v>0</v>
      </c>
      <c r="I46" s="52">
        <v>0</v>
      </c>
      <c r="J46" s="52">
        <v>0</v>
      </c>
    </row>
    <row r="47" spans="4:10" x14ac:dyDescent="0.15">
      <c r="D47" s="49" t="s">
        <v>110</v>
      </c>
      <c r="E47" s="53" t="s">
        <v>111</v>
      </c>
      <c r="F47" s="58" t="s">
        <v>64</v>
      </c>
      <c r="G47" s="52">
        <v>0</v>
      </c>
      <c r="H47" s="52">
        <v>0</v>
      </c>
      <c r="I47" s="52">
        <v>0</v>
      </c>
      <c r="J47" s="52">
        <v>0</v>
      </c>
    </row>
    <row r="48" spans="4:10" x14ac:dyDescent="0.15">
      <c r="D48" s="49" t="s">
        <v>112</v>
      </c>
      <c r="E48" s="53" t="s">
        <v>113</v>
      </c>
      <c r="F48" s="58" t="s">
        <v>64</v>
      </c>
      <c r="G48" s="52">
        <v>0</v>
      </c>
      <c r="H48" s="52">
        <v>0</v>
      </c>
      <c r="I48" s="52">
        <v>0</v>
      </c>
      <c r="J48" s="52">
        <v>0</v>
      </c>
    </row>
    <row r="49" spans="4:10" x14ac:dyDescent="0.15">
      <c r="D49" s="49" t="s">
        <v>114</v>
      </c>
      <c r="E49" s="50" t="s">
        <v>115</v>
      </c>
      <c r="F49" s="51" t="s">
        <v>116</v>
      </c>
      <c r="G49" s="52">
        <v>0</v>
      </c>
      <c r="H49" s="52">
        <v>0</v>
      </c>
      <c r="I49" s="52">
        <v>0</v>
      </c>
      <c r="J49" s="52">
        <v>0</v>
      </c>
    </row>
    <row r="50" spans="4:10" ht="22.5" x14ac:dyDescent="0.15">
      <c r="D50" s="49" t="s">
        <v>117</v>
      </c>
      <c r="E50" s="50" t="s">
        <v>118</v>
      </c>
      <c r="F50" s="51" t="s">
        <v>116</v>
      </c>
      <c r="G50" s="52">
        <v>0</v>
      </c>
      <c r="H50" s="52">
        <v>0</v>
      </c>
      <c r="I50" s="52">
        <v>0</v>
      </c>
      <c r="J50" s="52">
        <v>0</v>
      </c>
    </row>
    <row r="51" spans="4:10" x14ac:dyDescent="0.15">
      <c r="D51" s="49" t="s">
        <v>119</v>
      </c>
      <c r="E51" s="50" t="s">
        <v>120</v>
      </c>
      <c r="F51" s="51" t="s">
        <v>116</v>
      </c>
      <c r="G51" s="54">
        <f>G49-G50</f>
        <v>0</v>
      </c>
      <c r="H51" s="54">
        <f>H49-H50</f>
        <v>0</v>
      </c>
      <c r="I51" s="54">
        <f>I49-I50</f>
        <v>0</v>
      </c>
      <c r="J51" s="54">
        <f>J49-J50</f>
        <v>0</v>
      </c>
    </row>
    <row r="52" spans="4:10" ht="15" x14ac:dyDescent="0.15">
      <c r="D52" s="55" t="s">
        <v>121</v>
      </c>
      <c r="E52" s="61" t="s">
        <v>122</v>
      </c>
      <c r="F52" s="51" t="s">
        <v>116</v>
      </c>
      <c r="G52" s="52">
        <v>0</v>
      </c>
      <c r="H52" s="52">
        <v>0</v>
      </c>
      <c r="I52" s="52">
        <v>0</v>
      </c>
      <c r="J52" s="52">
        <v>0</v>
      </c>
    </row>
    <row r="53" spans="4:10" ht="22.5" x14ac:dyDescent="0.15">
      <c r="D53" s="49" t="s">
        <v>123</v>
      </c>
      <c r="E53" s="50" t="s">
        <v>124</v>
      </c>
      <c r="F53" s="51" t="s">
        <v>116</v>
      </c>
      <c r="G53" s="52">
        <v>0</v>
      </c>
      <c r="H53" s="52">
        <v>0</v>
      </c>
      <c r="I53" s="52">
        <v>0</v>
      </c>
      <c r="J53" s="52">
        <v>0</v>
      </c>
    </row>
    <row r="54" spans="4:10" x14ac:dyDescent="0.15">
      <c r="D54" s="49" t="s">
        <v>125</v>
      </c>
      <c r="E54" s="50" t="s">
        <v>126</v>
      </c>
      <c r="F54" s="51" t="s">
        <v>116</v>
      </c>
      <c r="G54" s="54">
        <f>G51-G53</f>
        <v>0</v>
      </c>
      <c r="H54" s="54">
        <f>H51-H53</f>
        <v>0</v>
      </c>
      <c r="I54" s="54">
        <f>I51-I53</f>
        <v>0</v>
      </c>
      <c r="J54" s="54">
        <f>J51-J53</f>
        <v>0</v>
      </c>
    </row>
    <row r="55" spans="4:10" ht="15" x14ac:dyDescent="0.15">
      <c r="D55" s="55" t="s">
        <v>127</v>
      </c>
      <c r="E55" s="61" t="s">
        <v>122</v>
      </c>
      <c r="F55" s="51" t="s">
        <v>116</v>
      </c>
      <c r="G55" s="52">
        <v>0</v>
      </c>
      <c r="H55" s="52">
        <v>0</v>
      </c>
      <c r="I55" s="52">
        <v>0</v>
      </c>
      <c r="J55" s="52">
        <v>0</v>
      </c>
    </row>
    <row r="56" spans="4:10" s="41" customFormat="1" ht="15" x14ac:dyDescent="0.15">
      <c r="D56" s="55" t="s">
        <v>128</v>
      </c>
      <c r="E56" s="50" t="s">
        <v>129</v>
      </c>
      <c r="F56" s="51" t="s">
        <v>130</v>
      </c>
      <c r="G56" s="52">
        <v>0</v>
      </c>
      <c r="H56" s="52">
        <v>0</v>
      </c>
      <c r="I56" s="52">
        <v>0</v>
      </c>
      <c r="J56" s="52">
        <v>0</v>
      </c>
    </row>
    <row r="57" spans="4:10" s="41" customFormat="1" x14ac:dyDescent="0.15">
      <c r="D57" s="49"/>
      <c r="E57" s="50" t="s">
        <v>131</v>
      </c>
      <c r="F57" s="51"/>
      <c r="G57" s="59"/>
      <c r="H57" s="59"/>
      <c r="I57" s="59"/>
      <c r="J57" s="59"/>
    </row>
    <row r="58" spans="4:10" x14ac:dyDescent="0.15">
      <c r="D58" s="49" t="s">
        <v>132</v>
      </c>
      <c r="E58" s="50" t="s">
        <v>133</v>
      </c>
      <c r="F58" s="51"/>
      <c r="G58" s="62"/>
      <c r="H58" s="62"/>
      <c r="I58" s="62"/>
      <c r="J58" s="62"/>
    </row>
    <row r="59" spans="4:10" x14ac:dyDescent="0.15">
      <c r="D59" s="49" t="s">
        <v>134</v>
      </c>
      <c r="E59" s="53" t="s">
        <v>135</v>
      </c>
      <c r="F59" s="51" t="s">
        <v>136</v>
      </c>
      <c r="G59" s="52">
        <f>G65*G31/1000</f>
        <v>1.3850276266026E-2</v>
      </c>
      <c r="H59" s="52">
        <f>H65*H31/1000</f>
        <v>1.3303805714126317E-2</v>
      </c>
      <c r="I59" s="52">
        <f>I65*I31/1000</f>
        <v>1.6039774559880003E-2</v>
      </c>
      <c r="J59" s="52">
        <f>J65*J31/1000</f>
        <v>1.3474583731900002E-2</v>
      </c>
    </row>
    <row r="60" spans="4:10" x14ac:dyDescent="0.15">
      <c r="D60" s="49" t="s">
        <v>137</v>
      </c>
      <c r="E60" s="53" t="s">
        <v>138</v>
      </c>
      <c r="F60" s="63"/>
      <c r="G60" s="52">
        <v>0</v>
      </c>
      <c r="H60" s="52">
        <v>0</v>
      </c>
      <c r="I60" s="52">
        <v>0</v>
      </c>
      <c r="J60" s="52">
        <v>0</v>
      </c>
    </row>
    <row r="61" spans="4:10" x14ac:dyDescent="0.15">
      <c r="D61" s="49" t="s">
        <v>139</v>
      </c>
      <c r="E61" s="56" t="s">
        <v>140</v>
      </c>
      <c r="F61" s="51" t="s">
        <v>141</v>
      </c>
      <c r="G61" s="52">
        <v>0</v>
      </c>
      <c r="H61" s="52">
        <v>0</v>
      </c>
      <c r="I61" s="52">
        <v>0</v>
      </c>
      <c r="J61" s="52">
        <v>0</v>
      </c>
    </row>
    <row r="62" spans="4:10" x14ac:dyDescent="0.15">
      <c r="D62" s="49" t="s">
        <v>142</v>
      </c>
      <c r="E62" s="56" t="s">
        <v>143</v>
      </c>
      <c r="F62" s="51" t="s">
        <v>141</v>
      </c>
      <c r="G62" s="52">
        <v>0</v>
      </c>
      <c r="H62" s="52">
        <v>0</v>
      </c>
      <c r="I62" s="52">
        <v>0</v>
      </c>
      <c r="J62" s="52">
        <v>0</v>
      </c>
    </row>
    <row r="63" spans="4:10" x14ac:dyDescent="0.15">
      <c r="D63" s="49" t="s">
        <v>144</v>
      </c>
      <c r="E63" s="56" t="s">
        <v>145</v>
      </c>
      <c r="F63" s="51" t="s">
        <v>146</v>
      </c>
      <c r="G63" s="52">
        <v>0</v>
      </c>
      <c r="H63" s="52">
        <v>0</v>
      </c>
      <c r="I63" s="52">
        <v>0</v>
      </c>
      <c r="J63" s="52">
        <v>0</v>
      </c>
    </row>
    <row r="64" spans="4:10" ht="15" x14ac:dyDescent="0.15">
      <c r="D64" s="49" t="s">
        <v>147</v>
      </c>
      <c r="E64" s="64" t="s">
        <v>148</v>
      </c>
      <c r="F64" s="51" t="s">
        <v>141</v>
      </c>
      <c r="G64" s="52">
        <f>G59*7000/10180</f>
        <v>9.5237656053223964E-3</v>
      </c>
      <c r="H64" s="52">
        <f>H59*7000/10180</f>
        <v>9.1479999998903948E-3</v>
      </c>
      <c r="I64" s="52">
        <f>I59*7000/10180</f>
        <v>1.1029314530369354E-2</v>
      </c>
      <c r="J64" s="52">
        <f>J59*7000/10180</f>
        <v>9.265430856905699E-3</v>
      </c>
    </row>
    <row r="65" spans="4:10" x14ac:dyDescent="0.15">
      <c r="D65" s="49" t="s">
        <v>149</v>
      </c>
      <c r="E65" s="50" t="s">
        <v>150</v>
      </c>
      <c r="F65" s="51" t="s">
        <v>151</v>
      </c>
      <c r="G65" s="52">
        <v>450.54</v>
      </c>
      <c r="H65" s="52">
        <v>400.47675353</v>
      </c>
      <c r="I65" s="52">
        <v>450.54</v>
      </c>
      <c r="J65" s="52">
        <v>452.3</v>
      </c>
    </row>
    <row r="66" spans="4:10" x14ac:dyDescent="0.15">
      <c r="D66" s="49" t="s">
        <v>152</v>
      </c>
      <c r="E66" s="53" t="s">
        <v>153</v>
      </c>
      <c r="F66" s="51" t="s">
        <v>151</v>
      </c>
      <c r="G66" s="52">
        <v>0</v>
      </c>
      <c r="H66" s="52">
        <v>0</v>
      </c>
      <c r="I66" s="52">
        <v>0</v>
      </c>
      <c r="J66" s="52">
        <v>0</v>
      </c>
    </row>
    <row r="67" spans="4:10" x14ac:dyDescent="0.15">
      <c r="D67" s="49" t="s">
        <v>154</v>
      </c>
      <c r="E67" s="53" t="s">
        <v>155</v>
      </c>
      <c r="F67" s="51" t="s">
        <v>151</v>
      </c>
      <c r="G67" s="52">
        <v>0</v>
      </c>
      <c r="H67" s="52">
        <v>0</v>
      </c>
      <c r="I67" s="52">
        <v>0</v>
      </c>
      <c r="J67" s="52">
        <v>0</v>
      </c>
    </row>
    <row r="68" spans="4:10" x14ac:dyDescent="0.15">
      <c r="D68" s="49" t="s">
        <v>156</v>
      </c>
      <c r="E68" s="50" t="s">
        <v>157</v>
      </c>
      <c r="F68" s="51" t="s">
        <v>158</v>
      </c>
      <c r="G68" s="52">
        <v>0</v>
      </c>
      <c r="H68" s="52">
        <v>0</v>
      </c>
      <c r="I68" s="52">
        <v>0</v>
      </c>
      <c r="J68" s="52">
        <v>0</v>
      </c>
    </row>
    <row r="72" spans="4:10" ht="15.75" customHeight="1" x14ac:dyDescent="0.15">
      <c r="D72" s="117" t="s">
        <v>232</v>
      </c>
      <c r="E72" s="117"/>
      <c r="F72" s="118" t="s">
        <v>233</v>
      </c>
      <c r="G72" s="118"/>
      <c r="H72" s="109" t="s">
        <v>234</v>
      </c>
    </row>
    <row r="73" spans="4:10" x14ac:dyDescent="0.15">
      <c r="D73" s="66"/>
      <c r="E73" s="67"/>
      <c r="F73" s="68"/>
      <c r="G73" s="68"/>
      <c r="H73" s="69"/>
    </row>
    <row r="74" spans="4:10" x14ac:dyDescent="0.15">
      <c r="D74" s="66"/>
      <c r="E74" s="67"/>
      <c r="F74" s="69"/>
      <c r="G74" s="69"/>
      <c r="H74" s="69"/>
    </row>
    <row r="75" spans="4:10" ht="23.25" customHeight="1" x14ac:dyDescent="0.15">
      <c r="D75" s="114" t="s">
        <v>159</v>
      </c>
      <c r="E75" s="114"/>
      <c r="F75" s="118"/>
      <c r="G75" s="118"/>
      <c r="H75" s="65"/>
    </row>
    <row r="76" spans="4:10" ht="6" customHeight="1" x14ac:dyDescent="0.15">
      <c r="F76" s="70"/>
      <c r="G76" s="70"/>
    </row>
    <row r="77" spans="4:10" ht="41.25" customHeight="1" x14ac:dyDescent="0.15">
      <c r="D77" s="113" t="s">
        <v>160</v>
      </c>
      <c r="E77" s="114"/>
      <c r="F77" s="114"/>
      <c r="G77" s="114"/>
      <c r="H77" s="114"/>
      <c r="I77" s="114"/>
      <c r="J77" s="114"/>
    </row>
    <row r="78" spans="4:10" ht="45.75" customHeight="1" x14ac:dyDescent="0.15">
      <c r="D78" s="113" t="s">
        <v>161</v>
      </c>
      <c r="E78" s="114"/>
      <c r="F78" s="114"/>
      <c r="G78" s="114"/>
      <c r="H78" s="114"/>
      <c r="I78" s="114"/>
      <c r="J78" s="114"/>
    </row>
    <row r="79" spans="4:10" x14ac:dyDescent="0.15">
      <c r="D79" s="65"/>
      <c r="E79" s="65"/>
      <c r="F79" s="65"/>
      <c r="G79" s="65"/>
      <c r="H79" s="65"/>
    </row>
  </sheetData>
  <mergeCells count="8">
    <mergeCell ref="D77:J77"/>
    <mergeCell ref="D78:J78"/>
    <mergeCell ref="D6:F6"/>
    <mergeCell ref="D7:F7"/>
    <mergeCell ref="D72:E72"/>
    <mergeCell ref="F72:G72"/>
    <mergeCell ref="D75:E75"/>
    <mergeCell ref="F75:G75"/>
  </mergeCells>
  <dataValidations count="3">
    <dataValidation type="decimal" allowBlank="1" showErrorMessage="1" errorTitle="Ошибка" error="Допускается ввод только неотрицательных чисел!" sqref="J23 J21 G52:J52 G55:J55" xr:uid="{948C2CEC-265D-4BD6-A4B8-35C428292139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60 F75:G75 F72:G72 E64" xr:uid="{B5D26949-E471-4782-92EF-2AEDAD172D72}">
      <formula1>900</formula1>
    </dataValidation>
    <dataValidation type="decimal" allowBlank="1" showInputMessage="1" showErrorMessage="1" sqref="G59:J68 G11:J20 J22 G21:I23 G56:J57 G53:J54 G24:J51" xr:uid="{72B3ECC9-69E2-4316-A2F2-AD5126E009EC}">
      <formula1>-1000000000000000</formula1>
      <formula2>1000000000000000</formula2>
    </dataValidation>
  </dataValidations>
  <pageMargins left="0.11811023622047245" right="0.11811023622047245" top="0.15748031496062992" bottom="0.15748031496062992" header="0" footer="0"/>
  <pageSetup paperSize="9" scale="7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CAC0B-7CB7-4295-BF28-190EFDBDA426}">
  <sheetPr codeName="Лист13"/>
  <dimension ref="A1:J79"/>
  <sheetViews>
    <sheetView topLeftCell="C6" workbookViewId="0">
      <selection activeCell="G10" sqref="G10:I10"/>
    </sheetView>
  </sheetViews>
  <sheetFormatPr defaultColWidth="14.140625" defaultRowHeight="11.25" x14ac:dyDescent="0.15"/>
  <cols>
    <col min="1" max="2" width="0" style="38" hidden="1" customWidth="1"/>
    <col min="3" max="3" width="2.7109375" style="38" customWidth="1"/>
    <col min="4" max="4" width="7.7109375" style="45" customWidth="1"/>
    <col min="5" max="5" width="56.28515625" style="38" customWidth="1"/>
    <col min="6" max="6" width="11.7109375" style="38" customWidth="1"/>
    <col min="7" max="7" width="12" style="38" customWidth="1"/>
    <col min="8" max="8" width="11.42578125" style="38" customWidth="1"/>
    <col min="9" max="9" width="11.140625" style="38" customWidth="1"/>
    <col min="10" max="10" width="11.5703125" style="38" customWidth="1"/>
    <col min="11" max="16384" width="14.140625" style="38"/>
  </cols>
  <sheetData>
    <row r="1" spans="1:10" s="36" customFormat="1" ht="21" hidden="1" customHeight="1" x14ac:dyDescent="0.15">
      <c r="A1" s="35"/>
      <c r="D1" s="36" t="str">
        <f>region_name</f>
        <v>Ямало-Ненецкий автономный округ</v>
      </c>
      <c r="E1" s="36" t="str">
        <f>station</f>
        <v>МП "Салехардэнерго" станция Салехард</v>
      </c>
      <c r="F1" s="36">
        <f>god</f>
        <v>2024</v>
      </c>
      <c r="G1" s="37" t="s">
        <v>172</v>
      </c>
      <c r="I1" s="37"/>
      <c r="J1" s="37"/>
    </row>
    <row r="2" spans="1:10" s="36" customFormat="1" ht="21" hidden="1" customHeight="1" x14ac:dyDescent="0.15">
      <c r="G2" s="37"/>
      <c r="I2" s="37"/>
      <c r="J2" s="37"/>
    </row>
    <row r="3" spans="1:10" s="36" customFormat="1" ht="21" hidden="1" customHeight="1" x14ac:dyDescent="0.15">
      <c r="G3" s="37"/>
      <c r="I3" s="37"/>
      <c r="J3" s="37"/>
    </row>
    <row r="4" spans="1:10" s="36" customFormat="1" ht="21" hidden="1" customHeight="1" x14ac:dyDescent="0.15">
      <c r="G4" s="37"/>
      <c r="I4" s="37"/>
      <c r="J4" s="37"/>
    </row>
    <row r="5" spans="1:10" ht="21" hidden="1" customHeight="1" x14ac:dyDescent="0.15">
      <c r="D5" s="39"/>
    </row>
    <row r="6" spans="1:10" ht="21" customHeight="1" x14ac:dyDescent="0.15">
      <c r="D6" s="115" t="str">
        <f>"Баланс электрической энергии и мощности в "&amp;2025&amp;" году "</f>
        <v xml:space="preserve">Баланс электрической энергии и мощности в 2025 году </v>
      </c>
      <c r="E6" s="115"/>
      <c r="F6" s="115"/>
      <c r="G6" s="40"/>
      <c r="H6" s="40"/>
      <c r="I6" s="40"/>
      <c r="J6" s="40"/>
    </row>
    <row r="7" spans="1:10" s="41" customFormat="1" ht="21" customHeight="1" x14ac:dyDescent="0.15">
      <c r="D7" s="116" t="s">
        <v>236</v>
      </c>
      <c r="E7" s="116"/>
      <c r="F7" s="116"/>
      <c r="G7" s="110" t="str">
        <f>G1</f>
        <v>Декабрь</v>
      </c>
      <c r="H7" s="40"/>
      <c r="I7" s="40"/>
      <c r="J7" s="40"/>
    </row>
    <row r="8" spans="1:10" s="41" customFormat="1" x14ac:dyDescent="0.15">
      <c r="D8" s="42"/>
      <c r="E8" s="42"/>
      <c r="F8" s="42"/>
      <c r="G8" s="43"/>
      <c r="H8" s="43"/>
      <c r="I8" s="43"/>
      <c r="J8" s="44" t="str">
        <f>"Форма 4 ("&amp;G1&amp;")"</f>
        <v>Форма 4 (Декабрь)</v>
      </c>
    </row>
    <row r="9" spans="1:10" s="45" customFormat="1" ht="40.5" customHeight="1" x14ac:dyDescent="0.25">
      <c r="D9" s="46" t="s">
        <v>38</v>
      </c>
      <c r="E9" s="46" t="s">
        <v>39</v>
      </c>
      <c r="F9" s="46" t="s">
        <v>40</v>
      </c>
      <c r="G9" s="46" t="str">
        <f>"План " &amp;$G$1&amp;" "&amp; 2023</f>
        <v>План Декабрь 2023</v>
      </c>
      <c r="H9" s="46" t="str">
        <f>"Факт " &amp;$G$1&amp;" "&amp; 2023</f>
        <v>Факт Декабрь 2023</v>
      </c>
      <c r="I9" s="46" t="str">
        <f>"План " &amp;$G$1&amp;" "&amp;2024</f>
        <v>План Декабрь 2024</v>
      </c>
      <c r="J9" s="46" t="str">
        <f>"План " &amp;$G$1&amp;" "&amp; 2025</f>
        <v>План Декабрь 2025</v>
      </c>
    </row>
    <row r="10" spans="1:10" s="47" customFormat="1" ht="12" customHeight="1" x14ac:dyDescent="0.25">
      <c r="D10" s="48">
        <v>1</v>
      </c>
      <c r="E10" s="48">
        <v>2</v>
      </c>
      <c r="F10" s="48">
        <v>3</v>
      </c>
      <c r="G10" s="48">
        <v>4</v>
      </c>
      <c r="H10" s="48">
        <v>5</v>
      </c>
      <c r="I10" s="48">
        <v>6</v>
      </c>
      <c r="J10" s="48">
        <v>7</v>
      </c>
    </row>
    <row r="11" spans="1:10" s="41" customFormat="1" x14ac:dyDescent="0.15">
      <c r="D11" s="49" t="s">
        <v>41</v>
      </c>
      <c r="E11" s="50" t="s">
        <v>42</v>
      </c>
      <c r="F11" s="51" t="s">
        <v>43</v>
      </c>
      <c r="G11" s="52">
        <v>0.4</v>
      </c>
      <c r="H11" s="52">
        <v>0.4</v>
      </c>
      <c r="I11" s="52">
        <v>0.4</v>
      </c>
      <c r="J11" s="52">
        <v>0.4</v>
      </c>
    </row>
    <row r="12" spans="1:10" s="41" customFormat="1" x14ac:dyDescent="0.15">
      <c r="D12" s="49" t="s">
        <v>44</v>
      </c>
      <c r="E12" s="50" t="s">
        <v>45</v>
      </c>
      <c r="F12" s="51" t="s">
        <v>43</v>
      </c>
      <c r="G12" s="52">
        <v>0.4</v>
      </c>
      <c r="H12" s="52">
        <v>0.4</v>
      </c>
      <c r="I12" s="52">
        <v>0.4</v>
      </c>
      <c r="J12" s="52">
        <v>0.4</v>
      </c>
    </row>
    <row r="13" spans="1:10" s="41" customFormat="1" x14ac:dyDescent="0.15">
      <c r="D13" s="49" t="s">
        <v>46</v>
      </c>
      <c r="E13" s="50" t="s">
        <v>47</v>
      </c>
      <c r="F13" s="51" t="s">
        <v>43</v>
      </c>
      <c r="G13" s="52">
        <v>0.2</v>
      </c>
      <c r="H13" s="52">
        <v>0.2</v>
      </c>
      <c r="I13" s="52">
        <v>0.2</v>
      </c>
      <c r="J13" s="52">
        <v>0.2</v>
      </c>
    </row>
    <row r="14" spans="1:10" s="41" customFormat="1" x14ac:dyDescent="0.15">
      <c r="D14" s="49" t="s">
        <v>48</v>
      </c>
      <c r="E14" s="50" t="s">
        <v>49</v>
      </c>
      <c r="F14" s="51" t="s">
        <v>43</v>
      </c>
      <c r="G14" s="52">
        <f>G26*1000/744</f>
        <v>3.8262297043010758E-3</v>
      </c>
      <c r="H14" s="52">
        <f>H26*1000/744</f>
        <v>4.8536290322580641E-4</v>
      </c>
      <c r="I14" s="52">
        <f>I26*1000/744</f>
        <v>9.1864448924731182E-3</v>
      </c>
      <c r="J14" s="52">
        <f>J26*1000/744</f>
        <v>6.6394690860215044E-3</v>
      </c>
    </row>
    <row r="15" spans="1:10" s="41" customFormat="1" ht="22.5" x14ac:dyDescent="0.15">
      <c r="D15" s="49" t="s">
        <v>50</v>
      </c>
      <c r="E15" s="53" t="s">
        <v>51</v>
      </c>
      <c r="F15" s="51" t="s">
        <v>43</v>
      </c>
      <c r="G15" s="52">
        <f>0</f>
        <v>0</v>
      </c>
      <c r="H15" s="52">
        <f>0</f>
        <v>0</v>
      </c>
      <c r="I15" s="52">
        <f>0</f>
        <v>0</v>
      </c>
      <c r="J15" s="52">
        <f>0</f>
        <v>0</v>
      </c>
    </row>
    <row r="16" spans="1:10" s="41" customFormat="1" x14ac:dyDescent="0.15">
      <c r="D16" s="49" t="s">
        <v>52</v>
      </c>
      <c r="E16" s="50" t="s">
        <v>53</v>
      </c>
      <c r="F16" s="51" t="s">
        <v>43</v>
      </c>
      <c r="G16" s="54">
        <f>G14-G13</f>
        <v>-0.19617377029569893</v>
      </c>
      <c r="H16" s="54">
        <f>H14-H13</f>
        <v>-0.19951463709677419</v>
      </c>
      <c r="I16" s="54">
        <f>I14-I13</f>
        <v>-0.1908135551075269</v>
      </c>
      <c r="J16" s="54">
        <f>J14-J13</f>
        <v>-0.19336053091397851</v>
      </c>
    </row>
    <row r="17" spans="4:10" s="41" customFormat="1" x14ac:dyDescent="0.15">
      <c r="D17" s="49" t="s">
        <v>54</v>
      </c>
      <c r="E17" s="53" t="s">
        <v>55</v>
      </c>
      <c r="F17" s="51" t="s">
        <v>43</v>
      </c>
      <c r="G17" s="52">
        <v>0</v>
      </c>
      <c r="H17" s="52">
        <v>0</v>
      </c>
      <c r="I17" s="52">
        <v>0</v>
      </c>
      <c r="J17" s="52">
        <v>0</v>
      </c>
    </row>
    <row r="18" spans="4:10" ht="15" x14ac:dyDescent="0.15">
      <c r="D18" s="55" t="s">
        <v>56</v>
      </c>
      <c r="E18" s="56" t="s">
        <v>57</v>
      </c>
      <c r="F18" s="51" t="s">
        <v>235</v>
      </c>
      <c r="G18" s="52">
        <v>0</v>
      </c>
      <c r="H18" s="52">
        <v>0</v>
      </c>
      <c r="I18" s="52">
        <v>0</v>
      </c>
      <c r="J18" s="52">
        <v>0</v>
      </c>
    </row>
    <row r="19" spans="4:10" s="41" customFormat="1" ht="15" x14ac:dyDescent="0.15">
      <c r="D19" s="55" t="s">
        <v>58</v>
      </c>
      <c r="E19" s="53" t="s">
        <v>59</v>
      </c>
      <c r="F19" s="51" t="s">
        <v>43</v>
      </c>
      <c r="G19" s="52">
        <f>G16</f>
        <v>-0.19617377029569893</v>
      </c>
      <c r="H19" s="52">
        <f>H16</f>
        <v>-0.19951463709677419</v>
      </c>
      <c r="I19" s="52">
        <f>I16</f>
        <v>-0.1908135551075269</v>
      </c>
      <c r="J19" s="52">
        <f>J16</f>
        <v>-0.19336053091397851</v>
      </c>
    </row>
    <row r="20" spans="4:10" ht="15" x14ac:dyDescent="0.15">
      <c r="D20" s="55" t="s">
        <v>60</v>
      </c>
      <c r="E20" s="53" t="s">
        <v>61</v>
      </c>
      <c r="F20" s="51" t="s">
        <v>43</v>
      </c>
      <c r="G20" s="52">
        <v>0</v>
      </c>
      <c r="H20" s="52">
        <v>0</v>
      </c>
      <c r="I20" s="52">
        <v>0</v>
      </c>
      <c r="J20" s="52">
        <v>0</v>
      </c>
    </row>
    <row r="21" spans="4:10" ht="15" x14ac:dyDescent="0.15">
      <c r="D21" s="55" t="s">
        <v>62</v>
      </c>
      <c r="E21" s="57" t="s">
        <v>63</v>
      </c>
      <c r="F21" s="58" t="s">
        <v>64</v>
      </c>
      <c r="G21" s="59"/>
      <c r="H21" s="59"/>
      <c r="I21" s="59"/>
      <c r="J21" s="60">
        <f>0.03*744/1000</f>
        <v>2.232E-2</v>
      </c>
    </row>
    <row r="22" spans="4:10" s="41" customFormat="1" x14ac:dyDescent="0.15">
      <c r="D22" s="49" t="s">
        <v>65</v>
      </c>
      <c r="E22" s="50" t="s">
        <v>66</v>
      </c>
      <c r="F22" s="58" t="s">
        <v>64</v>
      </c>
      <c r="G22" s="52">
        <v>4.1391710200000001E-2</v>
      </c>
      <c r="H22" s="52">
        <v>3.9618594E-2</v>
      </c>
      <c r="I22" s="52">
        <v>4.6783572000000002E-2</v>
      </c>
      <c r="J22" s="52">
        <v>4.0054821999999997E-2</v>
      </c>
    </row>
    <row r="23" spans="4:10" s="41" customFormat="1" ht="15" x14ac:dyDescent="0.15">
      <c r="D23" s="55" t="s">
        <v>67</v>
      </c>
      <c r="E23" s="57" t="s">
        <v>68</v>
      </c>
      <c r="F23" s="58" t="s">
        <v>64</v>
      </c>
      <c r="G23" s="59"/>
      <c r="H23" s="59"/>
      <c r="I23" s="59"/>
      <c r="J23" s="60">
        <f>J13*744/1000</f>
        <v>0.14880000000000002</v>
      </c>
    </row>
    <row r="24" spans="4:10" s="41" customFormat="1" x14ac:dyDescent="0.15">
      <c r="D24" s="49" t="s">
        <v>69</v>
      </c>
      <c r="E24" s="53" t="s">
        <v>70</v>
      </c>
      <c r="F24" s="58" t="s">
        <v>64</v>
      </c>
      <c r="G24" s="52">
        <v>0</v>
      </c>
      <c r="H24" s="52">
        <v>0</v>
      </c>
      <c r="I24" s="52">
        <v>0</v>
      </c>
      <c r="J24" s="52">
        <v>0</v>
      </c>
    </row>
    <row r="25" spans="4:10" s="41" customFormat="1" x14ac:dyDescent="0.15">
      <c r="D25" s="49" t="s">
        <v>71</v>
      </c>
      <c r="E25" s="53" t="s">
        <v>72</v>
      </c>
      <c r="F25" s="58" t="s">
        <v>64</v>
      </c>
      <c r="G25" s="52">
        <v>0</v>
      </c>
      <c r="H25" s="52">
        <v>0</v>
      </c>
      <c r="I25" s="52">
        <v>0</v>
      </c>
      <c r="J25" s="52">
        <v>0</v>
      </c>
    </row>
    <row r="26" spans="4:10" s="41" customFormat="1" x14ac:dyDescent="0.15">
      <c r="D26" s="49" t="s">
        <v>73</v>
      </c>
      <c r="E26" s="50" t="s">
        <v>74</v>
      </c>
      <c r="F26" s="58" t="s">
        <v>64</v>
      </c>
      <c r="G26" s="52">
        <v>2.8467149000000001E-3</v>
      </c>
      <c r="H26" s="52">
        <v>3.6110999999999999E-4</v>
      </c>
      <c r="I26" s="52">
        <v>6.8347149999999999E-3</v>
      </c>
      <c r="J26" s="52">
        <v>4.9397649999999996E-3</v>
      </c>
    </row>
    <row r="27" spans="4:10" x14ac:dyDescent="0.15">
      <c r="D27" s="49" t="s">
        <v>75</v>
      </c>
      <c r="E27" s="53" t="s">
        <v>76</v>
      </c>
      <c r="F27" s="58" t="s">
        <v>64</v>
      </c>
      <c r="G27" s="52">
        <f>G26</f>
        <v>2.8467149000000001E-3</v>
      </c>
      <c r="H27" s="52">
        <f>H26</f>
        <v>3.6110999999999999E-4</v>
      </c>
      <c r="I27" s="52">
        <f>I26</f>
        <v>6.8347149999999999E-3</v>
      </c>
      <c r="J27" s="52">
        <f>J26</f>
        <v>4.9397649999999996E-3</v>
      </c>
    </row>
    <row r="28" spans="4:10" x14ac:dyDescent="0.15">
      <c r="D28" s="49" t="s">
        <v>77</v>
      </c>
      <c r="E28" s="56" t="s">
        <v>78</v>
      </c>
      <c r="F28" s="51" t="s">
        <v>79</v>
      </c>
      <c r="G28" s="54">
        <f>(G27/G22*100)</f>
        <v>6.8775000748821435</v>
      </c>
      <c r="H28" s="54">
        <f t="shared" ref="H28:J28" si="0">(H27/H22*100)</f>
        <v>0.9114659646932447</v>
      </c>
      <c r="I28" s="54">
        <f t="shared" si="0"/>
        <v>14.609220091189274</v>
      </c>
      <c r="J28" s="54">
        <f t="shared" si="0"/>
        <v>12.332510178175301</v>
      </c>
    </row>
    <row r="29" spans="4:10" x14ac:dyDescent="0.15">
      <c r="D29" s="49" t="s">
        <v>80</v>
      </c>
      <c r="E29" s="53" t="s">
        <v>81</v>
      </c>
      <c r="F29" s="58" t="s">
        <v>64</v>
      </c>
      <c r="G29" s="52">
        <v>0</v>
      </c>
      <c r="H29" s="52">
        <v>0</v>
      </c>
      <c r="I29" s="52">
        <v>0</v>
      </c>
      <c r="J29" s="52">
        <v>0</v>
      </c>
    </row>
    <row r="30" spans="4:10" x14ac:dyDescent="0.15">
      <c r="D30" s="49" t="s">
        <v>82</v>
      </c>
      <c r="E30" s="56" t="s">
        <v>83</v>
      </c>
      <c r="F30" s="51" t="s">
        <v>84</v>
      </c>
      <c r="G30" s="52">
        <v>0</v>
      </c>
      <c r="H30" s="52">
        <v>0</v>
      </c>
      <c r="I30" s="52">
        <v>0</v>
      </c>
      <c r="J30" s="52">
        <v>0</v>
      </c>
    </row>
    <row r="31" spans="4:10" s="41" customFormat="1" x14ac:dyDescent="0.15">
      <c r="D31" s="49" t="s">
        <v>85</v>
      </c>
      <c r="E31" s="50" t="s">
        <v>86</v>
      </c>
      <c r="F31" s="58" t="s">
        <v>64</v>
      </c>
      <c r="G31" s="52">
        <f>G22-G26</f>
        <v>3.8544995300000003E-2</v>
      </c>
      <c r="H31" s="52">
        <f>H22-H26</f>
        <v>3.9257484000000002E-2</v>
      </c>
      <c r="I31" s="52">
        <f>I22-I26</f>
        <v>3.9948857000000004E-2</v>
      </c>
      <c r="J31" s="52">
        <f>J22-J26</f>
        <v>3.5115056999999998E-2</v>
      </c>
    </row>
    <row r="32" spans="4:10" s="41" customFormat="1" x14ac:dyDescent="0.15">
      <c r="D32" s="49" t="s">
        <v>87</v>
      </c>
      <c r="E32" s="53" t="s">
        <v>70</v>
      </c>
      <c r="F32" s="58" t="s">
        <v>64</v>
      </c>
      <c r="G32" s="52">
        <v>0</v>
      </c>
      <c r="H32" s="52">
        <v>0</v>
      </c>
      <c r="I32" s="52">
        <v>0</v>
      </c>
      <c r="J32" s="52">
        <v>0</v>
      </c>
    </row>
    <row r="33" spans="4:10" s="41" customFormat="1" x14ac:dyDescent="0.15">
      <c r="D33" s="49" t="s">
        <v>88</v>
      </c>
      <c r="E33" s="53" t="s">
        <v>72</v>
      </c>
      <c r="F33" s="58" t="s">
        <v>64</v>
      </c>
      <c r="G33" s="52">
        <v>0</v>
      </c>
      <c r="H33" s="52">
        <v>0</v>
      </c>
      <c r="I33" s="52">
        <v>0</v>
      </c>
      <c r="J33" s="52">
        <v>0</v>
      </c>
    </row>
    <row r="34" spans="4:10" x14ac:dyDescent="0.15">
      <c r="D34" s="49" t="s">
        <v>89</v>
      </c>
      <c r="E34" s="50" t="s">
        <v>90</v>
      </c>
      <c r="F34" s="58" t="s">
        <v>64</v>
      </c>
      <c r="G34" s="52">
        <f>G35</f>
        <v>0</v>
      </c>
      <c r="H34" s="52">
        <f>H35</f>
        <v>5.0943799999999999E-3</v>
      </c>
      <c r="I34" s="52">
        <v>0</v>
      </c>
      <c r="J34" s="52">
        <v>0</v>
      </c>
    </row>
    <row r="35" spans="4:10" x14ac:dyDescent="0.15">
      <c r="D35" s="49" t="s">
        <v>91</v>
      </c>
      <c r="E35" s="53" t="s">
        <v>92</v>
      </c>
      <c r="F35" s="58" t="s">
        <v>64</v>
      </c>
      <c r="G35" s="52">
        <v>0</v>
      </c>
      <c r="H35" s="52">
        <v>5.0943799999999999E-3</v>
      </c>
      <c r="I35" s="52">
        <v>0</v>
      </c>
      <c r="J35" s="52">
        <v>0</v>
      </c>
    </row>
    <row r="36" spans="4:10" x14ac:dyDescent="0.15">
      <c r="D36" s="49" t="s">
        <v>93</v>
      </c>
      <c r="E36" s="53" t="s">
        <v>94</v>
      </c>
      <c r="F36" s="58" t="s">
        <v>64</v>
      </c>
      <c r="G36" s="52">
        <v>0</v>
      </c>
      <c r="H36" s="52">
        <v>0</v>
      </c>
      <c r="I36" s="52">
        <v>0</v>
      </c>
      <c r="J36" s="52">
        <v>0</v>
      </c>
    </row>
    <row r="37" spans="4:10" x14ac:dyDescent="0.15">
      <c r="D37" s="49" t="s">
        <v>95</v>
      </c>
      <c r="E37" s="56" t="s">
        <v>96</v>
      </c>
      <c r="F37" s="51" t="s">
        <v>79</v>
      </c>
      <c r="G37" s="54">
        <f>(G36/G31*100)</f>
        <v>0</v>
      </c>
      <c r="H37" s="54">
        <f t="shared" ref="H37:J37" si="1">(H36/H31*100)</f>
        <v>0</v>
      </c>
      <c r="I37" s="54">
        <f t="shared" si="1"/>
        <v>0</v>
      </c>
      <c r="J37" s="54">
        <f t="shared" si="1"/>
        <v>0</v>
      </c>
    </row>
    <row r="38" spans="4:10" s="41" customFormat="1" x14ac:dyDescent="0.15">
      <c r="D38" s="49" t="s">
        <v>97</v>
      </c>
      <c r="E38" s="50" t="s">
        <v>98</v>
      </c>
      <c r="F38" s="58" t="s">
        <v>64</v>
      </c>
      <c r="G38" s="52">
        <f>G26+G34+G39</f>
        <v>2.8467149000000001E-3</v>
      </c>
      <c r="H38" s="52">
        <f>H26+H34+H39</f>
        <v>5.4554900000000003E-3</v>
      </c>
      <c r="I38" s="52">
        <f>I26+I34+I39</f>
        <v>6.8347149999999999E-3</v>
      </c>
      <c r="J38" s="52">
        <f>J26+J34+J39</f>
        <v>4.9397649999999996E-3</v>
      </c>
    </row>
    <row r="39" spans="4:10" s="41" customFormat="1" ht="22.5" x14ac:dyDescent="0.15">
      <c r="D39" s="49" t="s">
        <v>99</v>
      </c>
      <c r="E39" s="53" t="s">
        <v>51</v>
      </c>
      <c r="F39" s="58" t="s">
        <v>64</v>
      </c>
      <c r="G39" s="52">
        <v>0</v>
      </c>
      <c r="H39" s="52">
        <v>0</v>
      </c>
      <c r="I39" s="52">
        <v>0</v>
      </c>
      <c r="J39" s="52">
        <v>0</v>
      </c>
    </row>
    <row r="40" spans="4:10" s="41" customFormat="1" ht="22.5" x14ac:dyDescent="0.15">
      <c r="D40" s="49" t="s">
        <v>100</v>
      </c>
      <c r="E40" s="53" t="s">
        <v>101</v>
      </c>
      <c r="F40" s="58" t="s">
        <v>64</v>
      </c>
      <c r="G40" s="52">
        <v>0</v>
      </c>
      <c r="H40" s="52">
        <v>0</v>
      </c>
      <c r="I40" s="52">
        <v>0</v>
      </c>
      <c r="J40" s="52">
        <v>0</v>
      </c>
    </row>
    <row r="41" spans="4:10" s="41" customFormat="1" x14ac:dyDescent="0.15">
      <c r="D41" s="49" t="s">
        <v>102</v>
      </c>
      <c r="E41" s="50" t="s">
        <v>103</v>
      </c>
      <c r="F41" s="58" t="s">
        <v>64</v>
      </c>
      <c r="G41" s="54">
        <f>G38-G22</f>
        <v>-3.8544995300000003E-2</v>
      </c>
      <c r="H41" s="54">
        <f>H38-H22</f>
        <v>-3.4163104E-2</v>
      </c>
      <c r="I41" s="54">
        <f>I38-I22</f>
        <v>-3.9948857000000004E-2</v>
      </c>
      <c r="J41" s="54">
        <f>J38-J22</f>
        <v>-3.5115056999999998E-2</v>
      </c>
    </row>
    <row r="42" spans="4:10" s="41" customFormat="1" ht="15" customHeight="1" x14ac:dyDescent="0.15">
      <c r="D42" s="49" t="s">
        <v>104</v>
      </c>
      <c r="E42" s="53" t="s">
        <v>55</v>
      </c>
      <c r="F42" s="58" t="s">
        <v>64</v>
      </c>
      <c r="G42" s="52">
        <v>0</v>
      </c>
      <c r="H42" s="52">
        <v>0</v>
      </c>
      <c r="I42" s="52">
        <v>0</v>
      </c>
      <c r="J42" s="52">
        <v>0</v>
      </c>
    </row>
    <row r="43" spans="4:10" x14ac:dyDescent="0.15">
      <c r="D43" s="49" t="s">
        <v>105</v>
      </c>
      <c r="E43" s="56" t="s">
        <v>57</v>
      </c>
      <c r="F43" s="58" t="s">
        <v>64</v>
      </c>
      <c r="G43" s="52">
        <v>0</v>
      </c>
      <c r="H43" s="52">
        <v>0</v>
      </c>
      <c r="I43" s="52">
        <v>0</v>
      </c>
      <c r="J43" s="52">
        <v>0</v>
      </c>
    </row>
    <row r="44" spans="4:10" s="41" customFormat="1" x14ac:dyDescent="0.15">
      <c r="D44" s="49" t="s">
        <v>106</v>
      </c>
      <c r="E44" s="53" t="s">
        <v>59</v>
      </c>
      <c r="F44" s="58" t="s">
        <v>64</v>
      </c>
      <c r="G44" s="52">
        <v>3.6549035200000003E-2</v>
      </c>
      <c r="H44" s="52">
        <v>3.9257484000000002E-2</v>
      </c>
      <c r="I44" s="52">
        <v>3.7951413920000003E-2</v>
      </c>
      <c r="J44" s="52">
        <v>3.5115056999999998E-2</v>
      </c>
    </row>
    <row r="45" spans="4:10" x14ac:dyDescent="0.15">
      <c r="D45" s="49" t="s">
        <v>107</v>
      </c>
      <c r="E45" s="53" t="s">
        <v>61</v>
      </c>
      <c r="F45" s="58" t="s">
        <v>64</v>
      </c>
      <c r="G45" s="52">
        <v>0</v>
      </c>
      <c r="H45" s="52">
        <v>0</v>
      </c>
      <c r="I45" s="52">
        <v>0</v>
      </c>
      <c r="J45" s="52">
        <v>0</v>
      </c>
    </row>
    <row r="46" spans="4:10" x14ac:dyDescent="0.15">
      <c r="D46" s="49" t="s">
        <v>108</v>
      </c>
      <c r="E46" s="50" t="s">
        <v>109</v>
      </c>
      <c r="F46" s="58" t="s">
        <v>64</v>
      </c>
      <c r="G46" s="52">
        <v>0</v>
      </c>
      <c r="H46" s="52">
        <v>0</v>
      </c>
      <c r="I46" s="52">
        <v>0</v>
      </c>
      <c r="J46" s="52">
        <v>0</v>
      </c>
    </row>
    <row r="47" spans="4:10" x14ac:dyDescent="0.15">
      <c r="D47" s="49" t="s">
        <v>110</v>
      </c>
      <c r="E47" s="53" t="s">
        <v>111</v>
      </c>
      <c r="F47" s="58" t="s">
        <v>64</v>
      </c>
      <c r="G47" s="52">
        <v>0</v>
      </c>
      <c r="H47" s="52">
        <v>0</v>
      </c>
      <c r="I47" s="52">
        <v>0</v>
      </c>
      <c r="J47" s="52">
        <v>0</v>
      </c>
    </row>
    <row r="48" spans="4:10" x14ac:dyDescent="0.15">
      <c r="D48" s="49" t="s">
        <v>112</v>
      </c>
      <c r="E48" s="53" t="s">
        <v>113</v>
      </c>
      <c r="F48" s="58" t="s">
        <v>64</v>
      </c>
      <c r="G48" s="52">
        <v>0</v>
      </c>
      <c r="H48" s="52">
        <v>0</v>
      </c>
      <c r="I48" s="52">
        <v>0</v>
      </c>
      <c r="J48" s="52">
        <v>0</v>
      </c>
    </row>
    <row r="49" spans="4:10" x14ac:dyDescent="0.15">
      <c r="D49" s="49" t="s">
        <v>114</v>
      </c>
      <c r="E49" s="50" t="s">
        <v>115</v>
      </c>
      <c r="F49" s="51" t="s">
        <v>116</v>
      </c>
      <c r="G49" s="52">
        <v>0</v>
      </c>
      <c r="H49" s="52">
        <v>0</v>
      </c>
      <c r="I49" s="52">
        <v>0</v>
      </c>
      <c r="J49" s="52">
        <v>0</v>
      </c>
    </row>
    <row r="50" spans="4:10" ht="22.5" x14ac:dyDescent="0.15">
      <c r="D50" s="49" t="s">
        <v>117</v>
      </c>
      <c r="E50" s="50" t="s">
        <v>118</v>
      </c>
      <c r="F50" s="51" t="s">
        <v>116</v>
      </c>
      <c r="G50" s="52">
        <v>0</v>
      </c>
      <c r="H50" s="52">
        <v>0</v>
      </c>
      <c r="I50" s="52">
        <v>0</v>
      </c>
      <c r="J50" s="52">
        <v>0</v>
      </c>
    </row>
    <row r="51" spans="4:10" x14ac:dyDescent="0.15">
      <c r="D51" s="49" t="s">
        <v>119</v>
      </c>
      <c r="E51" s="50" t="s">
        <v>120</v>
      </c>
      <c r="F51" s="51" t="s">
        <v>116</v>
      </c>
      <c r="G51" s="54">
        <f>G49-G50</f>
        <v>0</v>
      </c>
      <c r="H51" s="54">
        <f>H49-H50</f>
        <v>0</v>
      </c>
      <c r="I51" s="54">
        <f>I49-I50</f>
        <v>0</v>
      </c>
      <c r="J51" s="54">
        <f>J49-J50</f>
        <v>0</v>
      </c>
    </row>
    <row r="52" spans="4:10" ht="15" x14ac:dyDescent="0.15">
      <c r="D52" s="55" t="s">
        <v>121</v>
      </c>
      <c r="E52" s="61" t="s">
        <v>122</v>
      </c>
      <c r="F52" s="51" t="s">
        <v>116</v>
      </c>
      <c r="G52" s="52">
        <v>0</v>
      </c>
      <c r="H52" s="52">
        <v>0</v>
      </c>
      <c r="I52" s="52">
        <v>0</v>
      </c>
      <c r="J52" s="52">
        <v>0</v>
      </c>
    </row>
    <row r="53" spans="4:10" ht="22.5" x14ac:dyDescent="0.15">
      <c r="D53" s="49" t="s">
        <v>123</v>
      </c>
      <c r="E53" s="50" t="s">
        <v>124</v>
      </c>
      <c r="F53" s="51" t="s">
        <v>116</v>
      </c>
      <c r="G53" s="52">
        <v>0</v>
      </c>
      <c r="H53" s="52">
        <v>0</v>
      </c>
      <c r="I53" s="52">
        <v>0</v>
      </c>
      <c r="J53" s="52">
        <v>0</v>
      </c>
    </row>
    <row r="54" spans="4:10" x14ac:dyDescent="0.15">
      <c r="D54" s="49" t="s">
        <v>125</v>
      </c>
      <c r="E54" s="50" t="s">
        <v>126</v>
      </c>
      <c r="F54" s="51" t="s">
        <v>116</v>
      </c>
      <c r="G54" s="54">
        <f>G51-G53</f>
        <v>0</v>
      </c>
      <c r="H54" s="54">
        <f>H51-H53</f>
        <v>0</v>
      </c>
      <c r="I54" s="54">
        <f>I51-I53</f>
        <v>0</v>
      </c>
      <c r="J54" s="54">
        <f>J51-J53</f>
        <v>0</v>
      </c>
    </row>
    <row r="55" spans="4:10" ht="15" x14ac:dyDescent="0.15">
      <c r="D55" s="55" t="s">
        <v>127</v>
      </c>
      <c r="E55" s="61" t="s">
        <v>122</v>
      </c>
      <c r="F55" s="51" t="s">
        <v>116</v>
      </c>
      <c r="G55" s="52">
        <v>0</v>
      </c>
      <c r="H55" s="52">
        <v>0</v>
      </c>
      <c r="I55" s="52">
        <v>0</v>
      </c>
      <c r="J55" s="52">
        <v>0</v>
      </c>
    </row>
    <row r="56" spans="4:10" s="41" customFormat="1" ht="15" x14ac:dyDescent="0.15">
      <c r="D56" s="55" t="s">
        <v>128</v>
      </c>
      <c r="E56" s="50" t="s">
        <v>129</v>
      </c>
      <c r="F56" s="51" t="s">
        <v>130</v>
      </c>
      <c r="G56" s="52">
        <v>0</v>
      </c>
      <c r="H56" s="52">
        <v>0</v>
      </c>
      <c r="I56" s="52">
        <v>0</v>
      </c>
      <c r="J56" s="52">
        <v>0</v>
      </c>
    </row>
    <row r="57" spans="4:10" s="41" customFormat="1" x14ac:dyDescent="0.15">
      <c r="D57" s="49"/>
      <c r="E57" s="50" t="s">
        <v>131</v>
      </c>
      <c r="F57" s="51"/>
      <c r="G57" s="59"/>
      <c r="H57" s="59"/>
      <c r="I57" s="59"/>
      <c r="J57" s="59"/>
    </row>
    <row r="58" spans="4:10" x14ac:dyDescent="0.15">
      <c r="D58" s="49" t="s">
        <v>132</v>
      </c>
      <c r="E58" s="50" t="s">
        <v>133</v>
      </c>
      <c r="F58" s="51"/>
      <c r="G58" s="62"/>
      <c r="H58" s="62"/>
      <c r="I58" s="62"/>
      <c r="J58" s="62"/>
    </row>
    <row r="59" spans="4:10" x14ac:dyDescent="0.15">
      <c r="D59" s="49" t="s">
        <v>134</v>
      </c>
      <c r="E59" s="53" t="s">
        <v>135</v>
      </c>
      <c r="F59" s="51" t="s">
        <v>136</v>
      </c>
      <c r="G59" s="52">
        <f>G65*G31/1000</f>
        <v>1.7366062182462002E-2</v>
      </c>
      <c r="H59" s="52">
        <f>H65*H31/1000</f>
        <v>1.582699142529775E-2</v>
      </c>
      <c r="I59" s="52">
        <f>I65*I31/1000</f>
        <v>1.7998558032780002E-2</v>
      </c>
      <c r="J59" s="52">
        <f>J65*J31/1000</f>
        <v>1.5882540281099998E-2</v>
      </c>
    </row>
    <row r="60" spans="4:10" x14ac:dyDescent="0.15">
      <c r="D60" s="49" t="s">
        <v>137</v>
      </c>
      <c r="E60" s="53" t="s">
        <v>138</v>
      </c>
      <c r="F60" s="63"/>
      <c r="G60" s="52">
        <v>0</v>
      </c>
      <c r="H60" s="52">
        <v>0</v>
      </c>
      <c r="I60" s="52">
        <v>0</v>
      </c>
      <c r="J60" s="52">
        <v>0</v>
      </c>
    </row>
    <row r="61" spans="4:10" x14ac:dyDescent="0.15">
      <c r="D61" s="49" t="s">
        <v>139</v>
      </c>
      <c r="E61" s="56" t="s">
        <v>140</v>
      </c>
      <c r="F61" s="51" t="s">
        <v>141</v>
      </c>
      <c r="G61" s="52">
        <v>0</v>
      </c>
      <c r="H61" s="52">
        <v>0</v>
      </c>
      <c r="I61" s="52">
        <v>0</v>
      </c>
      <c r="J61" s="52">
        <v>0</v>
      </c>
    </row>
    <row r="62" spans="4:10" x14ac:dyDescent="0.15">
      <c r="D62" s="49" t="s">
        <v>142</v>
      </c>
      <c r="E62" s="56" t="s">
        <v>143</v>
      </c>
      <c r="F62" s="51" t="s">
        <v>141</v>
      </c>
      <c r="G62" s="52">
        <v>0</v>
      </c>
      <c r="H62" s="52">
        <v>0</v>
      </c>
      <c r="I62" s="52">
        <v>0</v>
      </c>
      <c r="J62" s="52">
        <v>0</v>
      </c>
    </row>
    <row r="63" spans="4:10" x14ac:dyDescent="0.15">
      <c r="D63" s="49" t="s">
        <v>144</v>
      </c>
      <c r="E63" s="56" t="s">
        <v>145</v>
      </c>
      <c r="F63" s="51" t="s">
        <v>146</v>
      </c>
      <c r="G63" s="52">
        <v>0</v>
      </c>
      <c r="H63" s="52">
        <v>0</v>
      </c>
      <c r="I63" s="52">
        <v>0</v>
      </c>
      <c r="J63" s="52">
        <v>0</v>
      </c>
    </row>
    <row r="64" spans="4:10" ht="15" x14ac:dyDescent="0.15">
      <c r="D64" s="49" t="s">
        <v>147</v>
      </c>
      <c r="E64" s="64" t="s">
        <v>148</v>
      </c>
      <c r="F64" s="51" t="s">
        <v>141</v>
      </c>
      <c r="G64" s="52">
        <f>G59*7000/10180</f>
        <v>1.1941300125465031E-2</v>
      </c>
      <c r="H64" s="52">
        <f>H59*7000/10180</f>
        <v>1.0882999997748945E-2</v>
      </c>
      <c r="I64" s="52">
        <f>I59*7000/10180</f>
        <v>1.2376218686587429E-2</v>
      </c>
      <c r="J64" s="52">
        <f>J59*7000/10180</f>
        <v>1.0921196656944989E-2</v>
      </c>
    </row>
    <row r="65" spans="4:10" x14ac:dyDescent="0.15">
      <c r="D65" s="49" t="s">
        <v>149</v>
      </c>
      <c r="E65" s="50" t="s">
        <v>150</v>
      </c>
      <c r="F65" s="51" t="s">
        <v>151</v>
      </c>
      <c r="G65" s="52">
        <v>450.54</v>
      </c>
      <c r="H65" s="52">
        <v>403.15857799999998</v>
      </c>
      <c r="I65" s="52">
        <v>450.54</v>
      </c>
      <c r="J65" s="52">
        <v>452.3</v>
      </c>
    </row>
    <row r="66" spans="4:10" x14ac:dyDescent="0.15">
      <c r="D66" s="49" t="s">
        <v>152</v>
      </c>
      <c r="E66" s="53" t="s">
        <v>153</v>
      </c>
      <c r="F66" s="51" t="s">
        <v>151</v>
      </c>
      <c r="G66" s="52">
        <v>0</v>
      </c>
      <c r="H66" s="52">
        <v>0</v>
      </c>
      <c r="I66" s="52">
        <v>0</v>
      </c>
      <c r="J66" s="52">
        <v>0</v>
      </c>
    </row>
    <row r="67" spans="4:10" x14ac:dyDescent="0.15">
      <c r="D67" s="49" t="s">
        <v>154</v>
      </c>
      <c r="E67" s="53" t="s">
        <v>155</v>
      </c>
      <c r="F67" s="51" t="s">
        <v>151</v>
      </c>
      <c r="G67" s="52">
        <v>0</v>
      </c>
      <c r="H67" s="52">
        <v>0</v>
      </c>
      <c r="I67" s="52">
        <v>0</v>
      </c>
      <c r="J67" s="52">
        <v>0</v>
      </c>
    </row>
    <row r="68" spans="4:10" x14ac:dyDescent="0.15">
      <c r="D68" s="49" t="s">
        <v>156</v>
      </c>
      <c r="E68" s="50" t="s">
        <v>157</v>
      </c>
      <c r="F68" s="51" t="s">
        <v>158</v>
      </c>
      <c r="G68" s="52">
        <v>0</v>
      </c>
      <c r="H68" s="52">
        <v>0</v>
      </c>
      <c r="I68" s="52">
        <v>0</v>
      </c>
      <c r="J68" s="52">
        <v>0</v>
      </c>
    </row>
    <row r="72" spans="4:10" ht="15.75" customHeight="1" x14ac:dyDescent="0.15">
      <c r="D72" s="117" t="s">
        <v>232</v>
      </c>
      <c r="E72" s="117"/>
      <c r="F72" s="118" t="s">
        <v>233</v>
      </c>
      <c r="G72" s="118"/>
      <c r="H72" s="109" t="s">
        <v>234</v>
      </c>
    </row>
    <row r="73" spans="4:10" x14ac:dyDescent="0.15">
      <c r="D73" s="66"/>
      <c r="E73" s="67"/>
      <c r="F73" s="68"/>
      <c r="G73" s="68"/>
      <c r="H73" s="69"/>
    </row>
    <row r="74" spans="4:10" x14ac:dyDescent="0.15">
      <c r="D74" s="66"/>
      <c r="E74" s="67"/>
      <c r="F74" s="69"/>
      <c r="G74" s="69"/>
      <c r="H74" s="69"/>
    </row>
    <row r="75" spans="4:10" ht="23.25" customHeight="1" x14ac:dyDescent="0.15">
      <c r="D75" s="114" t="s">
        <v>159</v>
      </c>
      <c r="E75" s="114"/>
      <c r="F75" s="118"/>
      <c r="G75" s="118"/>
      <c r="H75" s="65"/>
    </row>
    <row r="76" spans="4:10" ht="6" customHeight="1" x14ac:dyDescent="0.15">
      <c r="F76" s="70"/>
      <c r="G76" s="70"/>
    </row>
    <row r="77" spans="4:10" ht="41.25" customHeight="1" x14ac:dyDescent="0.15">
      <c r="D77" s="113" t="s">
        <v>160</v>
      </c>
      <c r="E77" s="114"/>
      <c r="F77" s="114"/>
      <c r="G77" s="114"/>
      <c r="H77" s="114"/>
      <c r="I77" s="114"/>
      <c r="J77" s="114"/>
    </row>
    <row r="78" spans="4:10" ht="45.75" customHeight="1" x14ac:dyDescent="0.15">
      <c r="D78" s="113" t="s">
        <v>161</v>
      </c>
      <c r="E78" s="114"/>
      <c r="F78" s="114"/>
      <c r="G78" s="114"/>
      <c r="H78" s="114"/>
      <c r="I78" s="114"/>
      <c r="J78" s="114"/>
    </row>
    <row r="79" spans="4:10" x14ac:dyDescent="0.15">
      <c r="D79" s="65"/>
      <c r="E79" s="65"/>
      <c r="F79" s="65"/>
      <c r="G79" s="65"/>
      <c r="H79" s="65"/>
    </row>
  </sheetData>
  <mergeCells count="8">
    <mergeCell ref="D77:J77"/>
    <mergeCell ref="D78:J78"/>
    <mergeCell ref="D6:F6"/>
    <mergeCell ref="D7:F7"/>
    <mergeCell ref="D72:E72"/>
    <mergeCell ref="F72:G72"/>
    <mergeCell ref="D75:E75"/>
    <mergeCell ref="F75:G75"/>
  </mergeCells>
  <dataValidations count="3">
    <dataValidation type="decimal" allowBlank="1" showErrorMessage="1" errorTitle="Ошибка" error="Допускается ввод только неотрицательных чисел!" sqref="J23 J21 G52:J52 G55:J55" xr:uid="{7D4C2815-199F-4FB3-A6AF-41AD3EC61C89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60 F75:G75 F72:G72 E64" xr:uid="{46720601-E1F6-4A2D-860E-8B2700C24768}">
      <formula1>900</formula1>
    </dataValidation>
    <dataValidation type="decimal" allowBlank="1" showInputMessage="1" showErrorMessage="1" sqref="G59:J68 G11:J20 J22 G21:I23 G56:J57 G53:J54 G24:J51" xr:uid="{C2CA3EF8-933F-42FB-A0FA-76E503278EF2}">
      <formula1>-1000000000000000</formula1>
      <formula2>1000000000000000</formula2>
    </dataValidation>
  </dataValidations>
  <pageMargins left="0.11811023622047245" right="0.11811023622047245" top="0.15748031496062992" bottom="0.15748031496062992" header="0" footer="0"/>
  <pageSetup paperSize="9" scale="7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2BF52-DC55-4F19-93BA-03AAAEC9AC1D}">
  <sheetPr codeName="Лист14"/>
  <dimension ref="D1:J79"/>
  <sheetViews>
    <sheetView topLeftCell="D6" workbookViewId="0">
      <selection activeCell="G10" sqref="G10:I10"/>
    </sheetView>
  </sheetViews>
  <sheetFormatPr defaultColWidth="14.140625" defaultRowHeight="11.25" x14ac:dyDescent="0.15"/>
  <cols>
    <col min="1" max="2" width="0" style="38" hidden="1" customWidth="1"/>
    <col min="3" max="3" width="2.7109375" style="38" customWidth="1"/>
    <col min="4" max="4" width="7.7109375" style="45" customWidth="1"/>
    <col min="5" max="5" width="53.5703125" style="38" customWidth="1"/>
    <col min="6" max="6" width="11.7109375" style="38" customWidth="1"/>
    <col min="7" max="7" width="12" style="38" customWidth="1"/>
    <col min="8" max="8" width="13.28515625" style="38" customWidth="1"/>
    <col min="9" max="9" width="12.140625" style="38" customWidth="1"/>
    <col min="10" max="10" width="11.5703125" style="38" customWidth="1"/>
    <col min="11" max="16384" width="14.140625" style="38"/>
  </cols>
  <sheetData>
    <row r="1" spans="4:10" s="36" customFormat="1" ht="21" hidden="1" customHeight="1" x14ac:dyDescent="0.15">
      <c r="D1" s="36" t="str">
        <f>region_name</f>
        <v>Ямало-Ненецкий автономный округ</v>
      </c>
      <c r="E1" s="36" t="str">
        <f>station</f>
        <v>МП "Салехардэнерго" станция Салехард</v>
      </c>
      <c r="F1" s="36">
        <f>god</f>
        <v>2024</v>
      </c>
      <c r="G1" s="37" t="s">
        <v>173</v>
      </c>
      <c r="I1" s="37"/>
      <c r="J1" s="37"/>
    </row>
    <row r="2" spans="4:10" s="36" customFormat="1" ht="21" hidden="1" customHeight="1" x14ac:dyDescent="0.15">
      <c r="G2" s="37"/>
      <c r="I2" s="37"/>
      <c r="J2" s="37"/>
    </row>
    <row r="3" spans="4:10" s="36" customFormat="1" ht="21" hidden="1" customHeight="1" x14ac:dyDescent="0.15">
      <c r="G3" s="37"/>
      <c r="I3" s="37"/>
      <c r="J3" s="37"/>
    </row>
    <row r="4" spans="4:10" s="36" customFormat="1" ht="21" hidden="1" customHeight="1" x14ac:dyDescent="0.15">
      <c r="G4" s="37"/>
      <c r="I4" s="37"/>
      <c r="J4" s="37"/>
    </row>
    <row r="5" spans="4:10" ht="21" hidden="1" customHeight="1" x14ac:dyDescent="0.15">
      <c r="D5" s="39"/>
    </row>
    <row r="6" spans="4:10" ht="21" customHeight="1" x14ac:dyDescent="0.15">
      <c r="D6" s="115" t="str">
        <f>"Баланс электрической энергии и мощности в "&amp;2025&amp;" году "</f>
        <v xml:space="preserve">Баланс электрической энергии и мощности в 2025 году </v>
      </c>
      <c r="E6" s="115"/>
      <c r="F6" s="115"/>
      <c r="G6" s="40"/>
      <c r="H6" s="40"/>
      <c r="I6" s="40"/>
      <c r="J6" s="40"/>
    </row>
    <row r="7" spans="4:10" s="41" customFormat="1" ht="21" customHeight="1" x14ac:dyDescent="0.15">
      <c r="D7" s="116" t="s">
        <v>236</v>
      </c>
      <c r="E7" s="116"/>
      <c r="F7" s="116"/>
      <c r="G7" s="110" t="str">
        <f>G1</f>
        <v>I квартал</v>
      </c>
      <c r="H7" s="40"/>
      <c r="I7" s="40"/>
      <c r="J7" s="40"/>
    </row>
    <row r="8" spans="4:10" s="41" customFormat="1" x14ac:dyDescent="0.15">
      <c r="D8" s="42"/>
      <c r="E8" s="42"/>
      <c r="F8" s="42"/>
      <c r="G8" s="43"/>
      <c r="H8" s="43"/>
      <c r="I8" s="43"/>
      <c r="J8" s="44" t="str">
        <f>"Форма 4 ("&amp;G1&amp;")"</f>
        <v>Форма 4 (I квартал)</v>
      </c>
    </row>
    <row r="9" spans="4:10" s="45" customFormat="1" ht="29.25" customHeight="1" x14ac:dyDescent="0.25">
      <c r="D9" s="46" t="s">
        <v>38</v>
      </c>
      <c r="E9" s="46" t="s">
        <v>39</v>
      </c>
      <c r="F9" s="46" t="s">
        <v>40</v>
      </c>
      <c r="G9" s="46" t="str">
        <f>"План " &amp;$G$1&amp;" "&amp; 2023</f>
        <v>План I квартал 2023</v>
      </c>
      <c r="H9" s="46" t="str">
        <f>"Факт " &amp;$G$1&amp;" "&amp; 2023</f>
        <v>Факт I квартал 2023</v>
      </c>
      <c r="I9" s="46" t="str">
        <f>"План " &amp;$G$1&amp;" "&amp;2024</f>
        <v>План I квартал 2024</v>
      </c>
      <c r="J9" s="46" t="str">
        <f>"План " &amp;$G$1&amp;" "&amp; 2025</f>
        <v>План I квартал 2025</v>
      </c>
    </row>
    <row r="10" spans="4:10" s="47" customFormat="1" ht="12" customHeight="1" x14ac:dyDescent="0.25">
      <c r="D10" s="48">
        <v>1</v>
      </c>
      <c r="E10" s="48">
        <v>2</v>
      </c>
      <c r="F10" s="48">
        <v>3</v>
      </c>
      <c r="G10" s="48">
        <v>4</v>
      </c>
      <c r="H10" s="48">
        <v>5</v>
      </c>
      <c r="I10" s="48">
        <v>6</v>
      </c>
      <c r="J10" s="48">
        <v>7</v>
      </c>
    </row>
    <row r="11" spans="4:10" s="41" customFormat="1" x14ac:dyDescent="0.15">
      <c r="D11" s="49" t="s">
        <v>41</v>
      </c>
      <c r="E11" s="50" t="s">
        <v>42</v>
      </c>
      <c r="F11" s="51" t="s">
        <v>43</v>
      </c>
      <c r="G11" s="54">
        <f>(январь!G11+февраль!G11+март!G11)/3</f>
        <v>0.40000000000000008</v>
      </c>
      <c r="H11" s="54">
        <f>(январь!H11+февраль!H11+март!H11)/3</f>
        <v>0.40000000000000008</v>
      </c>
      <c r="I11" s="54">
        <f>(январь!I11+февраль!I11+март!I11)/3</f>
        <v>0.40000000000000008</v>
      </c>
      <c r="J11" s="54">
        <f>(январь!J11+февраль!J11+март!J11)/3</f>
        <v>0.40000000000000008</v>
      </c>
    </row>
    <row r="12" spans="4:10" s="41" customFormat="1" x14ac:dyDescent="0.15">
      <c r="D12" s="49" t="s">
        <v>44</v>
      </c>
      <c r="E12" s="50" t="s">
        <v>45</v>
      </c>
      <c r="F12" s="51" t="s">
        <v>43</v>
      </c>
      <c r="G12" s="54">
        <f>(январь!G12+февраль!G12+март!G12)/3</f>
        <v>0.40000000000000008</v>
      </c>
      <c r="H12" s="54">
        <f>(январь!H12+февраль!H12+март!H12)/3</f>
        <v>0.40000000000000008</v>
      </c>
      <c r="I12" s="54">
        <f>(январь!I12+февраль!I12+март!I12)/3</f>
        <v>0.40000000000000008</v>
      </c>
      <c r="J12" s="54">
        <f>(январь!J12+февраль!J12+март!J12)/3</f>
        <v>0.40000000000000008</v>
      </c>
    </row>
    <row r="13" spans="4:10" s="41" customFormat="1" x14ac:dyDescent="0.15">
      <c r="D13" s="49" t="s">
        <v>46</v>
      </c>
      <c r="E13" s="50" t="s">
        <v>47</v>
      </c>
      <c r="F13" s="51" t="s">
        <v>43</v>
      </c>
      <c r="G13" s="54">
        <f>(январь!G13+февраль!G13+март!G13)/3</f>
        <v>0.20000000000000004</v>
      </c>
      <c r="H13" s="54">
        <f>(январь!H13+февраль!H13+март!H13)/3</f>
        <v>0.20000000000000004</v>
      </c>
      <c r="I13" s="54">
        <f>(январь!I13+февраль!I13+март!I13)/3</f>
        <v>0.20000000000000004</v>
      </c>
      <c r="J13" s="54">
        <f>(январь!J13+февраль!J13+март!J13)/3</f>
        <v>0.20000000000000004</v>
      </c>
    </row>
    <row r="14" spans="4:10" s="41" customFormat="1" x14ac:dyDescent="0.15">
      <c r="D14" s="49" t="s">
        <v>48</v>
      </c>
      <c r="E14" s="50" t="s">
        <v>49</v>
      </c>
      <c r="F14" s="51" t="s">
        <v>43</v>
      </c>
      <c r="G14" s="54">
        <f>(январь!G14+февраль!G14+март!G14)/3</f>
        <v>3.6939487087173581E-3</v>
      </c>
      <c r="H14" s="54">
        <f>(январь!H14+февраль!H14+март!H14)/3</f>
        <v>2.373957373271889E-3</v>
      </c>
      <c r="I14" s="54">
        <f>(январь!I14+февраль!I14+март!I14)/3</f>
        <v>9.1567516839698437E-3</v>
      </c>
      <c r="J14" s="54">
        <f>(январь!J14+февраль!J14+март!J14)/3</f>
        <v>6.2172640124830052E-3</v>
      </c>
    </row>
    <row r="15" spans="4:10" s="41" customFormat="1" ht="22.5" x14ac:dyDescent="0.15">
      <c r="D15" s="49" t="s">
        <v>50</v>
      </c>
      <c r="E15" s="53" t="s">
        <v>51</v>
      </c>
      <c r="F15" s="51" t="s">
        <v>43</v>
      </c>
      <c r="G15" s="54">
        <f>(январь!G15+февраль!G15+март!G15)/3</f>
        <v>0</v>
      </c>
      <c r="H15" s="54">
        <f>(январь!H15+февраль!H15+март!H15)/3</f>
        <v>0</v>
      </c>
      <c r="I15" s="54">
        <f>(январь!I15+февраль!I15+март!I15)/3</f>
        <v>0</v>
      </c>
      <c r="J15" s="54">
        <f>(январь!J15+февраль!J15+март!J15)/3</f>
        <v>0</v>
      </c>
    </row>
    <row r="16" spans="4:10" s="41" customFormat="1" x14ac:dyDescent="0.15">
      <c r="D16" s="49" t="s">
        <v>52</v>
      </c>
      <c r="E16" s="50" t="s">
        <v>53</v>
      </c>
      <c r="F16" s="51" t="s">
        <v>43</v>
      </c>
      <c r="G16" s="54">
        <f>(январь!G16+февраль!G16+март!G16)/3</f>
        <v>-0.19630605129128265</v>
      </c>
      <c r="H16" s="54">
        <f>(январь!H16+февраль!H16+март!H16)/3</f>
        <v>-0.19762604262672812</v>
      </c>
      <c r="I16" s="54">
        <f>(январь!I16+февраль!I16+март!I16)/3</f>
        <v>-0.19084324831603017</v>
      </c>
      <c r="J16" s="54">
        <f>(январь!J16+февраль!J16+март!J16)/3</f>
        <v>-0.19378273598751702</v>
      </c>
    </row>
    <row r="17" spans="4:10" s="41" customFormat="1" x14ac:dyDescent="0.15">
      <c r="D17" s="49" t="s">
        <v>54</v>
      </c>
      <c r="E17" s="53" t="s">
        <v>55</v>
      </c>
      <c r="F17" s="51" t="s">
        <v>43</v>
      </c>
      <c r="G17" s="54">
        <f>(январь!G17+февраль!G17+март!G17)/3</f>
        <v>0</v>
      </c>
      <c r="H17" s="54">
        <f>(январь!H17+февраль!H17+март!H17)/3</f>
        <v>0</v>
      </c>
      <c r="I17" s="54">
        <f>(январь!I17+февраль!I17+март!I17)/3</f>
        <v>0</v>
      </c>
      <c r="J17" s="54">
        <f>(январь!J17+февраль!J17+март!J17)/3</f>
        <v>0</v>
      </c>
    </row>
    <row r="18" spans="4:10" ht="15" x14ac:dyDescent="0.15">
      <c r="D18" s="55" t="s">
        <v>56</v>
      </c>
      <c r="E18" s="56" t="s">
        <v>57</v>
      </c>
      <c r="F18" s="51" t="s">
        <v>235</v>
      </c>
      <c r="G18" s="54">
        <f>(январь!G18+февраль!G18+март!G18)/3</f>
        <v>0</v>
      </c>
      <c r="H18" s="54">
        <f>(январь!H18+февраль!H18+март!H18)/3</f>
        <v>0</v>
      </c>
      <c r="I18" s="54">
        <f>(январь!I18+февраль!I18+март!I18)/3</f>
        <v>0</v>
      </c>
      <c r="J18" s="54">
        <f>(январь!J18+февраль!J18+март!J18)/3</f>
        <v>0</v>
      </c>
    </row>
    <row r="19" spans="4:10" s="41" customFormat="1" ht="15" x14ac:dyDescent="0.15">
      <c r="D19" s="55" t="s">
        <v>58</v>
      </c>
      <c r="E19" s="53" t="s">
        <v>59</v>
      </c>
      <c r="F19" s="51" t="s">
        <v>43</v>
      </c>
      <c r="G19" s="54">
        <f>(январь!G19+февраль!G19+март!G19)/3</f>
        <v>-0.19630605129128265</v>
      </c>
      <c r="H19" s="54">
        <f>(январь!H19+февраль!H19+март!H19)/3</f>
        <v>-0.19762604262672812</v>
      </c>
      <c r="I19" s="54">
        <f>(январь!I19+февраль!I19+март!I19)/3</f>
        <v>-0.19084324831603017</v>
      </c>
      <c r="J19" s="54">
        <f>(январь!J19+февраль!J19+март!J19)/3</f>
        <v>-0.19378273598751702</v>
      </c>
    </row>
    <row r="20" spans="4:10" ht="15" x14ac:dyDescent="0.15">
      <c r="D20" s="55" t="s">
        <v>60</v>
      </c>
      <c r="E20" s="53" t="s">
        <v>61</v>
      </c>
      <c r="F20" s="51" t="s">
        <v>43</v>
      </c>
      <c r="G20" s="54">
        <f>(январь!G20+февраль!G20+март!G20)/3</f>
        <v>0</v>
      </c>
      <c r="H20" s="54">
        <f>(январь!H20+февраль!H20+март!H20)/3</f>
        <v>0</v>
      </c>
      <c r="I20" s="54">
        <f>(январь!I20+февраль!I20+март!I20)/3</f>
        <v>0</v>
      </c>
      <c r="J20" s="54">
        <f>(январь!J20+февраль!J20+март!J20)/3</f>
        <v>0</v>
      </c>
    </row>
    <row r="21" spans="4:10" ht="15" x14ac:dyDescent="0.15">
      <c r="D21" s="55" t="s">
        <v>62</v>
      </c>
      <c r="E21" s="57" t="s">
        <v>63</v>
      </c>
      <c r="F21" s="58" t="s">
        <v>64</v>
      </c>
      <c r="G21" s="59"/>
      <c r="H21" s="59"/>
      <c r="I21" s="59"/>
      <c r="J21" s="54">
        <f>январь!J21+февраль!J21+март!J21</f>
        <v>6.5519999999999995E-2</v>
      </c>
    </row>
    <row r="22" spans="4:10" s="41" customFormat="1" x14ac:dyDescent="0.15">
      <c r="D22" s="49" t="s">
        <v>65</v>
      </c>
      <c r="E22" s="50" t="s">
        <v>66</v>
      </c>
      <c r="F22" s="58" t="s">
        <v>64</v>
      </c>
      <c r="G22" s="54">
        <f>январь!G22+февраль!G22+март!G22</f>
        <v>0.11619502220000001</v>
      </c>
      <c r="H22" s="54">
        <f>январь!H22+февраль!H22+март!H22</f>
        <v>0.11444704</v>
      </c>
      <c r="I22" s="54">
        <f>январь!I22+февраль!I22+март!I22</f>
        <v>0.13686024399999999</v>
      </c>
      <c r="J22" s="54">
        <f>январь!J22+февраль!J22+март!J22</f>
        <v>0.11013258199999998</v>
      </c>
    </row>
    <row r="23" spans="4:10" s="41" customFormat="1" ht="15" x14ac:dyDescent="0.15">
      <c r="D23" s="55" t="s">
        <v>67</v>
      </c>
      <c r="E23" s="57" t="s">
        <v>68</v>
      </c>
      <c r="F23" s="58" t="s">
        <v>64</v>
      </c>
      <c r="G23" s="59"/>
      <c r="H23" s="59"/>
      <c r="I23" s="59"/>
      <c r="J23" s="54">
        <f>январь!J23+февраль!J23+март!J23</f>
        <v>0.43680000000000008</v>
      </c>
    </row>
    <row r="24" spans="4:10" s="41" customFormat="1" x14ac:dyDescent="0.15">
      <c r="D24" s="49" t="s">
        <v>69</v>
      </c>
      <c r="E24" s="53" t="s">
        <v>70</v>
      </c>
      <c r="F24" s="58" t="s">
        <v>64</v>
      </c>
      <c r="G24" s="54">
        <f>январь!G24+февраль!G24+март!G24</f>
        <v>0</v>
      </c>
      <c r="H24" s="54">
        <f>январь!H24+февраль!H24+март!H24</f>
        <v>0</v>
      </c>
      <c r="I24" s="54">
        <f>январь!I24+февраль!I24+март!I24</f>
        <v>0</v>
      </c>
      <c r="J24" s="54">
        <f>январь!J24+февраль!J24+март!J24</f>
        <v>0</v>
      </c>
    </row>
    <row r="25" spans="4:10" s="41" customFormat="1" x14ac:dyDescent="0.15">
      <c r="D25" s="49" t="s">
        <v>71</v>
      </c>
      <c r="E25" s="53" t="s">
        <v>72</v>
      </c>
      <c r="F25" s="58" t="s">
        <v>64</v>
      </c>
      <c r="G25" s="54">
        <f>январь!G25+февраль!G25+март!G25</f>
        <v>0</v>
      </c>
      <c r="H25" s="54">
        <f>январь!H25+февраль!H25+март!H25</f>
        <v>0</v>
      </c>
      <c r="I25" s="54">
        <f>январь!I25+февраль!I25+март!I25</f>
        <v>0</v>
      </c>
      <c r="J25" s="54">
        <f>январь!J25+февраль!J25+март!J25</f>
        <v>0</v>
      </c>
    </row>
    <row r="26" spans="4:10" s="41" customFormat="1" x14ac:dyDescent="0.15">
      <c r="D26" s="49" t="s">
        <v>73</v>
      </c>
      <c r="E26" s="50" t="s">
        <v>74</v>
      </c>
      <c r="F26" s="58" t="s">
        <v>64</v>
      </c>
      <c r="G26" s="54">
        <f>январь!G26+февраль!G26+март!G26</f>
        <v>7.9566728999999996E-3</v>
      </c>
      <c r="H26" s="54">
        <f>январь!H26+февраль!H26+март!H26</f>
        <v>5.1339899999999997E-3</v>
      </c>
      <c r="I26" s="54">
        <f>январь!I26+февраль!I26+март!I26</f>
        <v>1.9994213E-2</v>
      </c>
      <c r="J26" s="54">
        <f>январь!J26+февраль!J26+март!J26</f>
        <v>1.3582113E-2</v>
      </c>
    </row>
    <row r="27" spans="4:10" x14ac:dyDescent="0.15">
      <c r="D27" s="49" t="s">
        <v>75</v>
      </c>
      <c r="E27" s="53" t="s">
        <v>76</v>
      </c>
      <c r="F27" s="58" t="s">
        <v>64</v>
      </c>
      <c r="G27" s="54">
        <f>январь!G27+февраль!G27+март!G27</f>
        <v>7.9566728999999996E-3</v>
      </c>
      <c r="H27" s="54">
        <f>январь!H27+февраль!H27+март!H27</f>
        <v>5.1339899999999997E-3</v>
      </c>
      <c r="I27" s="54">
        <f>январь!I27+февраль!I27+март!I27</f>
        <v>1.9994213E-2</v>
      </c>
      <c r="J27" s="54">
        <f>январь!J27+февраль!J27+март!J27</f>
        <v>1.3582113E-2</v>
      </c>
    </row>
    <row r="28" spans="4:10" x14ac:dyDescent="0.15">
      <c r="D28" s="49" t="s">
        <v>77</v>
      </c>
      <c r="E28" s="56" t="s">
        <v>78</v>
      </c>
      <c r="F28" s="51" t="s">
        <v>79</v>
      </c>
      <c r="G28" s="54">
        <f>(G27/G22*100)</f>
        <v>6.847688265255135</v>
      </c>
      <c r="H28" s="54">
        <f t="shared" ref="H28:J28" si="0">(H27/H22*100)</f>
        <v>4.4859089409389696</v>
      </c>
      <c r="I28" s="54">
        <f t="shared" si="0"/>
        <v>14.609219168131837</v>
      </c>
      <c r="J28" s="54">
        <f t="shared" si="0"/>
        <v>12.332511190920778</v>
      </c>
    </row>
    <row r="29" spans="4:10" x14ac:dyDescent="0.15">
      <c r="D29" s="49" t="s">
        <v>80</v>
      </c>
      <c r="E29" s="53" t="s">
        <v>81</v>
      </c>
      <c r="F29" s="58" t="s">
        <v>64</v>
      </c>
      <c r="G29" s="54">
        <f>январь!G29+февраль!G29+март!G29</f>
        <v>0</v>
      </c>
      <c r="H29" s="54">
        <f>январь!H29+февраль!H29+март!H29</f>
        <v>0</v>
      </c>
      <c r="I29" s="54">
        <f>январь!I29+февраль!I29+март!I29</f>
        <v>0</v>
      </c>
      <c r="J29" s="54">
        <f>январь!J29+февраль!J29+март!J29</f>
        <v>0</v>
      </c>
    </row>
    <row r="30" spans="4:10" x14ac:dyDescent="0.15">
      <c r="D30" s="49" t="s">
        <v>82</v>
      </c>
      <c r="E30" s="56" t="s">
        <v>83</v>
      </c>
      <c r="F30" s="51" t="s">
        <v>84</v>
      </c>
      <c r="G30" s="52"/>
      <c r="H30" s="52"/>
      <c r="I30" s="52"/>
      <c r="J30" s="52"/>
    </row>
    <row r="31" spans="4:10" s="41" customFormat="1" x14ac:dyDescent="0.15">
      <c r="D31" s="49" t="s">
        <v>85</v>
      </c>
      <c r="E31" s="50" t="s">
        <v>86</v>
      </c>
      <c r="F31" s="58" t="s">
        <v>64</v>
      </c>
      <c r="G31" s="54">
        <f>январь!G31+февраль!G31+март!G31</f>
        <v>0.10823834930000001</v>
      </c>
      <c r="H31" s="54">
        <f>январь!H31+февраль!H31+март!H31</f>
        <v>0.10931304999999999</v>
      </c>
      <c r="I31" s="54">
        <f>январь!I31+февраль!I31+март!I31</f>
        <v>0.11686603100000001</v>
      </c>
      <c r="J31" s="54">
        <f>январь!J31+февраль!J31+март!J31</f>
        <v>9.6550469E-2</v>
      </c>
    </row>
    <row r="32" spans="4:10" s="41" customFormat="1" x14ac:dyDescent="0.15">
      <c r="D32" s="49" t="s">
        <v>87</v>
      </c>
      <c r="E32" s="53" t="s">
        <v>70</v>
      </c>
      <c r="F32" s="58" t="s">
        <v>64</v>
      </c>
      <c r="G32" s="54">
        <f>январь!G32+февраль!G32+март!G32</f>
        <v>0</v>
      </c>
      <c r="H32" s="54">
        <f>январь!H32+февраль!H32+март!H32</f>
        <v>0</v>
      </c>
      <c r="I32" s="54">
        <f>январь!I32+февраль!I32+март!I32</f>
        <v>0</v>
      </c>
      <c r="J32" s="54">
        <f>январь!J32+февраль!J32+март!J32</f>
        <v>0</v>
      </c>
    </row>
    <row r="33" spans="4:10" s="41" customFormat="1" x14ac:dyDescent="0.15">
      <c r="D33" s="49" t="s">
        <v>88</v>
      </c>
      <c r="E33" s="53" t="s">
        <v>72</v>
      </c>
      <c r="F33" s="58" t="s">
        <v>64</v>
      </c>
      <c r="G33" s="54">
        <f>январь!G33+февраль!G33+март!G33</f>
        <v>0</v>
      </c>
      <c r="H33" s="54">
        <f>январь!H33+февраль!H33+март!H33</f>
        <v>0</v>
      </c>
      <c r="I33" s="54">
        <f>январь!I33+февраль!I33+март!I33</f>
        <v>0</v>
      </c>
      <c r="J33" s="54">
        <f>январь!J33+февраль!J33+март!J33</f>
        <v>0</v>
      </c>
    </row>
    <row r="34" spans="4:10" x14ac:dyDescent="0.15">
      <c r="D34" s="49" t="s">
        <v>89</v>
      </c>
      <c r="E34" s="50" t="s">
        <v>90</v>
      </c>
      <c r="F34" s="58" t="s">
        <v>64</v>
      </c>
      <c r="G34" s="54">
        <f>январь!G34+февраль!G34+март!G34</f>
        <v>0</v>
      </c>
      <c r="H34" s="54">
        <f>январь!H34+февраль!H34+март!H34</f>
        <v>0</v>
      </c>
      <c r="I34" s="54">
        <f>январь!I34+февраль!I34+март!I34</f>
        <v>0</v>
      </c>
      <c r="J34" s="54">
        <f>январь!J34+февраль!J34+март!J34</f>
        <v>0</v>
      </c>
    </row>
    <row r="35" spans="4:10" x14ac:dyDescent="0.15">
      <c r="D35" s="49" t="s">
        <v>91</v>
      </c>
      <c r="E35" s="53" t="s">
        <v>92</v>
      </c>
      <c r="F35" s="58" t="s">
        <v>64</v>
      </c>
      <c r="G35" s="54">
        <f>январь!G35+февраль!G35+март!G35</f>
        <v>0</v>
      </c>
      <c r="H35" s="54">
        <f>январь!H35+февраль!H35+март!H35</f>
        <v>1.4328150000000001E-2</v>
      </c>
      <c r="I35" s="54">
        <f>январь!I35+февраль!I35+март!I35</f>
        <v>0</v>
      </c>
      <c r="J35" s="54">
        <f>январь!J35+февраль!J35+март!J35</f>
        <v>0</v>
      </c>
    </row>
    <row r="36" spans="4:10" x14ac:dyDescent="0.15">
      <c r="D36" s="49" t="s">
        <v>93</v>
      </c>
      <c r="E36" s="53" t="s">
        <v>94</v>
      </c>
      <c r="F36" s="58" t="s">
        <v>64</v>
      </c>
      <c r="G36" s="54">
        <f>январь!G36+февраль!G36+март!G36</f>
        <v>0</v>
      </c>
      <c r="H36" s="54">
        <f>январь!H36+февраль!H36+март!H36</f>
        <v>0</v>
      </c>
      <c r="I36" s="54">
        <f>январь!I36+февраль!I36+март!I36</f>
        <v>0</v>
      </c>
      <c r="J36" s="54">
        <f>январь!J36+февраль!J36+март!J36</f>
        <v>0</v>
      </c>
    </row>
    <row r="37" spans="4:10" x14ac:dyDescent="0.15">
      <c r="D37" s="49" t="s">
        <v>95</v>
      </c>
      <c r="E37" s="56" t="s">
        <v>96</v>
      </c>
      <c r="F37" s="51" t="s">
        <v>79</v>
      </c>
      <c r="G37" s="54">
        <f>январь!G37+февраль!G37+март!G37</f>
        <v>0</v>
      </c>
      <c r="H37" s="54">
        <f>январь!H37+февраль!H37+март!H37</f>
        <v>0</v>
      </c>
      <c r="I37" s="54">
        <f>январь!I37+февраль!I37+март!I37</f>
        <v>0</v>
      </c>
      <c r="J37" s="54">
        <f>январь!J37+февраль!J37+март!J37</f>
        <v>0</v>
      </c>
    </row>
    <row r="38" spans="4:10" s="41" customFormat="1" x14ac:dyDescent="0.15">
      <c r="D38" s="49" t="s">
        <v>97</v>
      </c>
      <c r="E38" s="50" t="s">
        <v>98</v>
      </c>
      <c r="F38" s="58" t="s">
        <v>64</v>
      </c>
      <c r="G38" s="54">
        <f>январь!G38+февраль!G38+март!G38</f>
        <v>7.9566728999999996E-3</v>
      </c>
      <c r="H38" s="54">
        <f>январь!H38+февраль!H38+март!H38</f>
        <v>5.1339899999999997E-3</v>
      </c>
      <c r="I38" s="54">
        <f>январь!I38+февраль!I38+март!I38</f>
        <v>1.9994213E-2</v>
      </c>
      <c r="J38" s="54">
        <f>январь!J38+февраль!J38+март!J38</f>
        <v>1.3582113E-2</v>
      </c>
    </row>
    <row r="39" spans="4:10" s="41" customFormat="1" ht="22.5" x14ac:dyDescent="0.15">
      <c r="D39" s="49" t="s">
        <v>99</v>
      </c>
      <c r="E39" s="53" t="s">
        <v>51</v>
      </c>
      <c r="F39" s="58" t="s">
        <v>64</v>
      </c>
      <c r="G39" s="54">
        <f>январь!G39+февраль!G39+март!G39</f>
        <v>0</v>
      </c>
      <c r="H39" s="54">
        <f>январь!H39+февраль!H39+март!H39</f>
        <v>0</v>
      </c>
      <c r="I39" s="54">
        <f>январь!I39+февраль!I39+март!I39</f>
        <v>0</v>
      </c>
      <c r="J39" s="54">
        <f>январь!J39+февраль!J39+март!J39</f>
        <v>0</v>
      </c>
    </row>
    <row r="40" spans="4:10" s="41" customFormat="1" ht="22.5" x14ac:dyDescent="0.15">
      <c r="D40" s="49" t="s">
        <v>100</v>
      </c>
      <c r="E40" s="53" t="s">
        <v>101</v>
      </c>
      <c r="F40" s="58" t="s">
        <v>64</v>
      </c>
      <c r="G40" s="54">
        <f>январь!G40+февраль!G40+март!G40</f>
        <v>0</v>
      </c>
      <c r="H40" s="54">
        <f>январь!H40+февраль!H40+март!H40</f>
        <v>0</v>
      </c>
      <c r="I40" s="54">
        <f>январь!I40+февраль!I40+март!I40</f>
        <v>0</v>
      </c>
      <c r="J40" s="54">
        <f>январь!J40+февраль!J40+март!J40</f>
        <v>0</v>
      </c>
    </row>
    <row r="41" spans="4:10" s="41" customFormat="1" x14ac:dyDescent="0.15">
      <c r="D41" s="49" t="s">
        <v>102</v>
      </c>
      <c r="E41" s="50" t="s">
        <v>103</v>
      </c>
      <c r="F41" s="58" t="s">
        <v>64</v>
      </c>
      <c r="G41" s="54">
        <f>январь!G41+февраль!G41+март!G41</f>
        <v>-0.10823834930000001</v>
      </c>
      <c r="H41" s="54">
        <f>январь!H41+февраль!H41+март!H41</f>
        <v>-0.10931304999999999</v>
      </c>
      <c r="I41" s="54">
        <f>январь!I41+февраль!I41+март!I41</f>
        <v>-0.11686603100000001</v>
      </c>
      <c r="J41" s="54">
        <f>январь!J41+февраль!J41+март!J41</f>
        <v>-9.6550469E-2</v>
      </c>
    </row>
    <row r="42" spans="4:10" s="41" customFormat="1" ht="15" customHeight="1" x14ac:dyDescent="0.15">
      <c r="D42" s="49" t="s">
        <v>104</v>
      </c>
      <c r="E42" s="53" t="s">
        <v>55</v>
      </c>
      <c r="F42" s="58" t="s">
        <v>64</v>
      </c>
      <c r="G42" s="54">
        <f>январь!G42+февраль!G42+март!G42</f>
        <v>0</v>
      </c>
      <c r="H42" s="54">
        <f>январь!H42+февраль!H42+март!H42</f>
        <v>0</v>
      </c>
      <c r="I42" s="54">
        <f>январь!I42+февраль!I42+март!I42</f>
        <v>0</v>
      </c>
      <c r="J42" s="54">
        <f>январь!J42+февраль!J42+март!J42</f>
        <v>0</v>
      </c>
    </row>
    <row r="43" spans="4:10" x14ac:dyDescent="0.15">
      <c r="D43" s="49" t="s">
        <v>105</v>
      </c>
      <c r="E43" s="56" t="s">
        <v>57</v>
      </c>
      <c r="F43" s="58" t="s">
        <v>64</v>
      </c>
      <c r="G43" s="54">
        <f>январь!G43+февраль!G43+март!G43</f>
        <v>0</v>
      </c>
      <c r="H43" s="54">
        <f>январь!H43+февраль!H43+март!H43</f>
        <v>0</v>
      </c>
      <c r="I43" s="54">
        <f>январь!I43+февраль!I43+март!I43</f>
        <v>0</v>
      </c>
      <c r="J43" s="54">
        <f>январь!J43+февраль!J43+март!J43</f>
        <v>0</v>
      </c>
    </row>
    <row r="44" spans="4:10" s="41" customFormat="1" x14ac:dyDescent="0.15">
      <c r="D44" s="49" t="s">
        <v>106</v>
      </c>
      <c r="E44" s="53" t="s">
        <v>59</v>
      </c>
      <c r="F44" s="58" t="s">
        <v>64</v>
      </c>
      <c r="G44" s="54">
        <f>январь!G44+февраль!G44+март!G44</f>
        <v>0.1026802307</v>
      </c>
      <c r="H44" s="54">
        <f>январь!H44+февраль!H44+март!H44</f>
        <v>0.10931304999999999</v>
      </c>
      <c r="I44" s="54">
        <f>январь!I44+февраль!I44+март!I44</f>
        <v>0.11102272859000001</v>
      </c>
      <c r="J44" s="54">
        <f>январь!J44+февраль!J44+март!J44</f>
        <v>9.6550469999999999E-2</v>
      </c>
    </row>
    <row r="45" spans="4:10" x14ac:dyDescent="0.15">
      <c r="D45" s="49" t="s">
        <v>107</v>
      </c>
      <c r="E45" s="53" t="s">
        <v>61</v>
      </c>
      <c r="F45" s="58" t="s">
        <v>64</v>
      </c>
      <c r="G45" s="54">
        <f>январь!G45+февраль!G45+март!G45</f>
        <v>0</v>
      </c>
      <c r="H45" s="54">
        <f>январь!H45+февраль!H45+март!H45</f>
        <v>0</v>
      </c>
      <c r="I45" s="54">
        <f>январь!I45+февраль!I45+март!I45</f>
        <v>0</v>
      </c>
      <c r="J45" s="54">
        <f>январь!J45+февраль!J45+март!J45</f>
        <v>0</v>
      </c>
    </row>
    <row r="46" spans="4:10" x14ac:dyDescent="0.15">
      <c r="D46" s="49" t="s">
        <v>108</v>
      </c>
      <c r="E46" s="50" t="s">
        <v>109</v>
      </c>
      <c r="F46" s="58" t="s">
        <v>64</v>
      </c>
      <c r="G46" s="54">
        <f>январь!G46+февраль!G46+март!G46</f>
        <v>0</v>
      </c>
      <c r="H46" s="54">
        <f>январь!H46+февраль!H46+март!H46</f>
        <v>0</v>
      </c>
      <c r="I46" s="54">
        <f>январь!I46+февраль!I46+март!I46</f>
        <v>0</v>
      </c>
      <c r="J46" s="54">
        <f>январь!J46+февраль!J46+март!J46</f>
        <v>0</v>
      </c>
    </row>
    <row r="47" spans="4:10" x14ac:dyDescent="0.15">
      <c r="D47" s="49" t="s">
        <v>110</v>
      </c>
      <c r="E47" s="53" t="s">
        <v>111</v>
      </c>
      <c r="F47" s="58" t="s">
        <v>64</v>
      </c>
      <c r="G47" s="54">
        <f>январь!G47+февраль!G47+март!G47</f>
        <v>0</v>
      </c>
      <c r="H47" s="54">
        <f>январь!H47+февраль!H47+март!H47</f>
        <v>0</v>
      </c>
      <c r="I47" s="54">
        <f>январь!I47+февраль!I47+март!I47</f>
        <v>0</v>
      </c>
      <c r="J47" s="54">
        <f>январь!J47+февраль!J47+март!J47</f>
        <v>0</v>
      </c>
    </row>
    <row r="48" spans="4:10" x14ac:dyDescent="0.15">
      <c r="D48" s="49" t="s">
        <v>112</v>
      </c>
      <c r="E48" s="53" t="s">
        <v>113</v>
      </c>
      <c r="F48" s="58" t="s">
        <v>64</v>
      </c>
      <c r="G48" s="54">
        <f>январь!G48+февраль!G48+март!G48</f>
        <v>0</v>
      </c>
      <c r="H48" s="54">
        <f>январь!H48+февраль!H48+март!H48</f>
        <v>0</v>
      </c>
      <c r="I48" s="54">
        <f>январь!I48+февраль!I48+март!I48</f>
        <v>0</v>
      </c>
      <c r="J48" s="54">
        <f>январь!J48+февраль!J48+март!J48</f>
        <v>0</v>
      </c>
    </row>
    <row r="49" spans="4:10" x14ac:dyDescent="0.15">
      <c r="D49" s="49" t="s">
        <v>114</v>
      </c>
      <c r="E49" s="50" t="s">
        <v>115</v>
      </c>
      <c r="F49" s="51" t="s">
        <v>116</v>
      </c>
      <c r="G49" s="54">
        <f>январь!G49+февраль!G49+март!G49</f>
        <v>0</v>
      </c>
      <c r="H49" s="54">
        <f>январь!H49+февраль!H49+март!H49</f>
        <v>0</v>
      </c>
      <c r="I49" s="54">
        <f>январь!I49+февраль!I49+март!I49</f>
        <v>0</v>
      </c>
      <c r="J49" s="54">
        <f>январь!J49+февраль!J49+март!J49</f>
        <v>0</v>
      </c>
    </row>
    <row r="50" spans="4:10" ht="33.75" x14ac:dyDescent="0.15">
      <c r="D50" s="49" t="s">
        <v>117</v>
      </c>
      <c r="E50" s="50" t="s">
        <v>118</v>
      </c>
      <c r="F50" s="51" t="s">
        <v>116</v>
      </c>
      <c r="G50" s="54">
        <f>январь!G50+февраль!G50+март!G50</f>
        <v>0</v>
      </c>
      <c r="H50" s="54">
        <f>январь!H50+февраль!H50+март!H50</f>
        <v>0</v>
      </c>
      <c r="I50" s="54">
        <f>январь!I50+февраль!I50+март!I50</f>
        <v>0</v>
      </c>
      <c r="J50" s="54">
        <f>январь!J50+февраль!J50+март!J50</f>
        <v>0</v>
      </c>
    </row>
    <row r="51" spans="4:10" x14ac:dyDescent="0.15">
      <c r="D51" s="49" t="s">
        <v>119</v>
      </c>
      <c r="E51" s="50" t="s">
        <v>120</v>
      </c>
      <c r="F51" s="51" t="s">
        <v>116</v>
      </c>
      <c r="G51" s="54">
        <f>январь!G51+февраль!G51+март!G51</f>
        <v>0</v>
      </c>
      <c r="H51" s="54">
        <f>январь!H51+февраль!H51+март!H51</f>
        <v>0</v>
      </c>
      <c r="I51" s="54">
        <f>январь!I51+февраль!I51+март!I51</f>
        <v>0</v>
      </c>
      <c r="J51" s="54">
        <f>январь!J51+февраль!J51+март!J51</f>
        <v>0</v>
      </c>
    </row>
    <row r="52" spans="4:10" ht="15" x14ac:dyDescent="0.15">
      <c r="D52" s="55" t="s">
        <v>121</v>
      </c>
      <c r="E52" s="61" t="s">
        <v>122</v>
      </c>
      <c r="F52" s="51" t="s">
        <v>116</v>
      </c>
      <c r="G52" s="54">
        <f>январь!G52+февраль!G52+март!G52</f>
        <v>0</v>
      </c>
      <c r="H52" s="54">
        <f>январь!H52+февраль!H52+март!H52</f>
        <v>0</v>
      </c>
      <c r="I52" s="54">
        <f>январь!I52+февраль!I52+март!I52</f>
        <v>0</v>
      </c>
      <c r="J52" s="54">
        <f>январь!J52+февраль!J52+март!J52</f>
        <v>0</v>
      </c>
    </row>
    <row r="53" spans="4:10" ht="22.5" x14ac:dyDescent="0.15">
      <c r="D53" s="49" t="s">
        <v>123</v>
      </c>
      <c r="E53" s="50" t="s">
        <v>124</v>
      </c>
      <c r="F53" s="51" t="s">
        <v>116</v>
      </c>
      <c r="G53" s="54">
        <f>январь!G53+февраль!G53+март!G53</f>
        <v>0</v>
      </c>
      <c r="H53" s="54">
        <f>январь!H53+февраль!H53+март!H53</f>
        <v>0</v>
      </c>
      <c r="I53" s="54">
        <f>январь!I53+февраль!I53+март!I53</f>
        <v>0</v>
      </c>
      <c r="J53" s="54">
        <f>январь!J53+февраль!J53+март!J53</f>
        <v>0</v>
      </c>
    </row>
    <row r="54" spans="4:10" x14ac:dyDescent="0.15">
      <c r="D54" s="49" t="s">
        <v>125</v>
      </c>
      <c r="E54" s="50" t="s">
        <v>126</v>
      </c>
      <c r="F54" s="51" t="s">
        <v>116</v>
      </c>
      <c r="G54" s="54">
        <f t="shared" ref="G54:I54" si="1">G51-G53</f>
        <v>0</v>
      </c>
      <c r="H54" s="54">
        <f t="shared" si="1"/>
        <v>0</v>
      </c>
      <c r="I54" s="54">
        <f t="shared" si="1"/>
        <v>0</v>
      </c>
      <c r="J54" s="54">
        <f>J51-J53</f>
        <v>0</v>
      </c>
    </row>
    <row r="55" spans="4:10" ht="15" x14ac:dyDescent="0.15">
      <c r="D55" s="55" t="s">
        <v>127</v>
      </c>
      <c r="E55" s="61" t="s">
        <v>122</v>
      </c>
      <c r="F55" s="51" t="s">
        <v>116</v>
      </c>
      <c r="G55" s="54">
        <f>январь!G55+февраль!G55+март!G55</f>
        <v>0</v>
      </c>
      <c r="H55" s="54">
        <f>январь!H55+февраль!H55+март!H55</f>
        <v>0</v>
      </c>
      <c r="I55" s="54">
        <f>январь!I55+февраль!I55+март!I55</f>
        <v>0</v>
      </c>
      <c r="J55" s="54">
        <f>январь!J55+февраль!J55+март!J55</f>
        <v>0</v>
      </c>
    </row>
    <row r="56" spans="4:10" s="41" customFormat="1" ht="15" x14ac:dyDescent="0.15">
      <c r="D56" s="55" t="s">
        <v>128</v>
      </c>
      <c r="E56" s="50" t="s">
        <v>129</v>
      </c>
      <c r="F56" s="51" t="s">
        <v>130</v>
      </c>
      <c r="G56" s="54">
        <f>январь!G56+февраль!G56+март!G56</f>
        <v>0</v>
      </c>
      <c r="H56" s="54">
        <f>январь!H56+февраль!H56+март!H56</f>
        <v>0</v>
      </c>
      <c r="I56" s="54">
        <f>январь!I56+февраль!I56+март!I56</f>
        <v>0</v>
      </c>
      <c r="J56" s="54">
        <f>январь!J56+февраль!J56+март!J56</f>
        <v>0</v>
      </c>
    </row>
    <row r="57" spans="4:10" s="41" customFormat="1" x14ac:dyDescent="0.15">
      <c r="D57" s="49"/>
      <c r="E57" s="50" t="s">
        <v>131</v>
      </c>
      <c r="F57" s="51"/>
      <c r="G57" s="59"/>
      <c r="H57" s="59"/>
      <c r="I57" s="59"/>
      <c r="J57" s="59"/>
    </row>
    <row r="58" spans="4:10" x14ac:dyDescent="0.15">
      <c r="D58" s="49" t="s">
        <v>132</v>
      </c>
      <c r="E58" s="50" t="s">
        <v>133</v>
      </c>
      <c r="F58" s="51"/>
      <c r="G58" s="62"/>
      <c r="H58" s="62"/>
      <c r="I58" s="62"/>
      <c r="J58" s="62"/>
    </row>
    <row r="59" spans="4:10" x14ac:dyDescent="0.15">
      <c r="D59" s="49" t="s">
        <v>134</v>
      </c>
      <c r="E59" s="53" t="s">
        <v>135</v>
      </c>
      <c r="F59" s="51" t="s">
        <v>174</v>
      </c>
      <c r="G59" s="54">
        <f>январь!G59+февраль!G59+март!G59</f>
        <v>4.8765705893622002E-2</v>
      </c>
      <c r="H59" s="54">
        <f>январь!H59+февраль!H59+март!H59</f>
        <v>4.5209379981358787E-2</v>
      </c>
      <c r="I59" s="54">
        <f>январь!I59+февраль!I59+март!I59</f>
        <v>5.2652821606740001E-2</v>
      </c>
      <c r="J59" s="54">
        <f>январь!J59+февраль!J59+март!J59</f>
        <v>4.3669777128699995E-2</v>
      </c>
    </row>
    <row r="60" spans="4:10" x14ac:dyDescent="0.15">
      <c r="D60" s="49" t="s">
        <v>137</v>
      </c>
      <c r="E60" s="53" t="s">
        <v>138</v>
      </c>
      <c r="F60" s="63"/>
      <c r="G60" s="54">
        <f>январь!G60+февраль!G60+март!G60</f>
        <v>0</v>
      </c>
      <c r="H60" s="54">
        <f>январь!H60+февраль!H60+март!H60</f>
        <v>0</v>
      </c>
      <c r="I60" s="54">
        <f>январь!I60+февраль!I60+март!I60</f>
        <v>0</v>
      </c>
      <c r="J60" s="54">
        <f>январь!J60+февраль!J60+март!J60</f>
        <v>0</v>
      </c>
    </row>
    <row r="61" spans="4:10" x14ac:dyDescent="0.15">
      <c r="D61" s="49" t="s">
        <v>139</v>
      </c>
      <c r="E61" s="56" t="s">
        <v>140</v>
      </c>
      <c r="F61" s="51" t="s">
        <v>141</v>
      </c>
      <c r="G61" s="54">
        <f>январь!G61+февраль!G61+март!G61</f>
        <v>0</v>
      </c>
      <c r="H61" s="54">
        <f>январь!H61+февраль!H61+март!H61</f>
        <v>0</v>
      </c>
      <c r="I61" s="54">
        <f>январь!I61+февраль!I61+март!I61</f>
        <v>0</v>
      </c>
      <c r="J61" s="54">
        <f>январь!J61+февраль!J61+март!J61</f>
        <v>0</v>
      </c>
    </row>
    <row r="62" spans="4:10" x14ac:dyDescent="0.15">
      <c r="D62" s="49" t="s">
        <v>142</v>
      </c>
      <c r="E62" s="56" t="s">
        <v>143</v>
      </c>
      <c r="F62" s="51" t="s">
        <v>141</v>
      </c>
      <c r="G62" s="54">
        <f>январь!G62+февраль!G62+март!G62</f>
        <v>0</v>
      </c>
      <c r="H62" s="54">
        <f>январь!H62+февраль!H62+март!H62</f>
        <v>0</v>
      </c>
      <c r="I62" s="54">
        <f>январь!I62+февраль!I62+март!I62</f>
        <v>0</v>
      </c>
      <c r="J62" s="54">
        <f>январь!J62+февраль!J62+март!J62</f>
        <v>0</v>
      </c>
    </row>
    <row r="63" spans="4:10" x14ac:dyDescent="0.15">
      <c r="D63" s="49" t="s">
        <v>144</v>
      </c>
      <c r="E63" s="56" t="s">
        <v>145</v>
      </c>
      <c r="F63" s="51" t="s">
        <v>175</v>
      </c>
      <c r="G63" s="54">
        <f>январь!G63+февраль!G63+март!G63</f>
        <v>0</v>
      </c>
      <c r="H63" s="54">
        <f>январь!H63+февраль!H63+март!H63</f>
        <v>0</v>
      </c>
      <c r="I63" s="54">
        <f>январь!I63+февраль!I63+март!I63</f>
        <v>0</v>
      </c>
      <c r="J63" s="54">
        <f>январь!J63+февраль!J63+март!J63</f>
        <v>0</v>
      </c>
    </row>
    <row r="64" spans="4:10" ht="15" x14ac:dyDescent="0.15">
      <c r="D64" s="49" t="s">
        <v>147</v>
      </c>
      <c r="E64" s="64" t="s">
        <v>148</v>
      </c>
      <c r="F64" s="51" t="s">
        <v>141</v>
      </c>
      <c r="G64" s="54">
        <f>январь!G64+февраль!G64+март!G64</f>
        <v>3.3532410732353052E-2</v>
      </c>
      <c r="H64" s="54">
        <f>январь!H64+февраль!H64+март!H64</f>
        <v>3.1086999987181875E-2</v>
      </c>
      <c r="I64" s="54">
        <f>январь!I64+февраль!I64+март!I64</f>
        <v>3.6205280083220041E-2</v>
      </c>
      <c r="J64" s="54">
        <f>январь!J64+февраль!J64+март!J64</f>
        <v>3.0028333978477408E-2</v>
      </c>
    </row>
    <row r="65" spans="4:10" x14ac:dyDescent="0.15">
      <c r="D65" s="49" t="s">
        <v>149</v>
      </c>
      <c r="E65" s="50" t="s">
        <v>150</v>
      </c>
      <c r="F65" s="51" t="s">
        <v>151</v>
      </c>
      <c r="G65" s="52">
        <f>(G64*10180/7000/G31)*1000</f>
        <v>450.54000000000008</v>
      </c>
      <c r="H65" s="52">
        <v>413.57715300000001</v>
      </c>
      <c r="I65" s="52">
        <f>(I64*10180/7000/I31)*1000</f>
        <v>450.54</v>
      </c>
      <c r="J65" s="52">
        <f>(J64*10180/7000/J31)*1000</f>
        <v>452.3</v>
      </c>
    </row>
    <row r="66" spans="4:10" x14ac:dyDescent="0.15">
      <c r="D66" s="49" t="s">
        <v>152</v>
      </c>
      <c r="E66" s="53" t="s">
        <v>153</v>
      </c>
      <c r="F66" s="51" t="s">
        <v>151</v>
      </c>
      <c r="G66" s="52">
        <v>0</v>
      </c>
      <c r="H66" s="52">
        <v>0</v>
      </c>
      <c r="I66" s="52">
        <v>0</v>
      </c>
      <c r="J66" s="52">
        <v>0</v>
      </c>
    </row>
    <row r="67" spans="4:10" x14ac:dyDescent="0.15">
      <c r="D67" s="49" t="s">
        <v>154</v>
      </c>
      <c r="E67" s="53" t="s">
        <v>155</v>
      </c>
      <c r="F67" s="51" t="s">
        <v>151</v>
      </c>
      <c r="G67" s="52">
        <v>0</v>
      </c>
      <c r="H67" s="52">
        <v>0</v>
      </c>
      <c r="I67" s="52">
        <v>0</v>
      </c>
      <c r="J67" s="52">
        <v>0</v>
      </c>
    </row>
    <row r="68" spans="4:10" x14ac:dyDescent="0.15">
      <c r="D68" s="49" t="s">
        <v>156</v>
      </c>
      <c r="E68" s="50" t="s">
        <v>157</v>
      </c>
      <c r="F68" s="51" t="s">
        <v>158</v>
      </c>
      <c r="G68" s="52">
        <v>0</v>
      </c>
      <c r="H68" s="52">
        <v>0</v>
      </c>
      <c r="I68" s="52">
        <v>0</v>
      </c>
      <c r="J68" s="52">
        <v>0</v>
      </c>
    </row>
    <row r="72" spans="4:10" ht="15.75" customHeight="1" x14ac:dyDescent="0.15">
      <c r="D72" s="117" t="s">
        <v>232</v>
      </c>
      <c r="E72" s="117"/>
      <c r="F72" s="118" t="s">
        <v>233</v>
      </c>
      <c r="G72" s="118"/>
      <c r="H72" s="109" t="s">
        <v>234</v>
      </c>
    </row>
    <row r="73" spans="4:10" x14ac:dyDescent="0.15">
      <c r="D73" s="66"/>
      <c r="E73" s="67"/>
      <c r="F73" s="68"/>
      <c r="G73" s="68"/>
      <c r="H73" s="69"/>
    </row>
    <row r="74" spans="4:10" x14ac:dyDescent="0.15">
      <c r="D74" s="66"/>
      <c r="E74" s="67"/>
      <c r="F74" s="69"/>
      <c r="G74" s="69"/>
      <c r="H74" s="69"/>
    </row>
    <row r="75" spans="4:10" ht="23.25" customHeight="1" x14ac:dyDescent="0.15">
      <c r="D75" s="114" t="s">
        <v>159</v>
      </c>
      <c r="E75" s="114"/>
      <c r="F75" s="118"/>
      <c r="G75" s="118"/>
      <c r="H75" s="65"/>
    </row>
    <row r="76" spans="4:10" ht="6" customHeight="1" x14ac:dyDescent="0.15">
      <c r="F76" s="70"/>
      <c r="G76" s="70"/>
    </row>
    <row r="77" spans="4:10" ht="41.25" customHeight="1" x14ac:dyDescent="0.15">
      <c r="D77" s="113" t="s">
        <v>160</v>
      </c>
      <c r="E77" s="114"/>
      <c r="F77" s="114"/>
      <c r="G77" s="114"/>
      <c r="H77" s="114"/>
      <c r="I77" s="114"/>
      <c r="J77" s="114"/>
    </row>
    <row r="78" spans="4:10" ht="45.75" customHeight="1" x14ac:dyDescent="0.15">
      <c r="D78" s="113" t="s">
        <v>161</v>
      </c>
      <c r="E78" s="114"/>
      <c r="F78" s="114"/>
      <c r="G78" s="114"/>
      <c r="H78" s="114"/>
      <c r="I78" s="114"/>
      <c r="J78" s="114"/>
    </row>
    <row r="79" spans="4:10" x14ac:dyDescent="0.15">
      <c r="D79" s="65"/>
      <c r="E79" s="65"/>
      <c r="F79" s="65"/>
      <c r="G79" s="65"/>
      <c r="H79" s="65"/>
    </row>
  </sheetData>
  <mergeCells count="8">
    <mergeCell ref="D77:J77"/>
    <mergeCell ref="D78:J78"/>
    <mergeCell ref="D6:F6"/>
    <mergeCell ref="D7:F7"/>
    <mergeCell ref="D72:E72"/>
    <mergeCell ref="F72:G72"/>
    <mergeCell ref="D75:E75"/>
    <mergeCell ref="F75:G7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60 F75:G75 F72:G72 E64" xr:uid="{9463310A-8141-4499-95D3-F98D29A17D66}">
      <formula1>900</formula1>
    </dataValidation>
    <dataValidation type="decimal" allowBlank="1" showInputMessage="1" showErrorMessage="1" sqref="G11:J57 G59:J68" xr:uid="{36C512E3-A622-4190-92A2-8A9414B2D190}">
      <formula1>-1000000000000000</formula1>
      <formula2>1000000000000000</formula2>
    </dataValidation>
  </dataValidations>
  <pageMargins left="0.11811023622047245" right="0.11811023622047245" top="0.15748031496062992" bottom="0.15748031496062992" header="0" footer="0"/>
  <pageSetup paperSize="9" scale="7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F744C-996C-4525-BC52-E44A2C9518F0}">
  <sheetPr codeName="Лист15"/>
  <dimension ref="D1:J79"/>
  <sheetViews>
    <sheetView topLeftCell="C6" workbookViewId="0">
      <selection activeCell="G10" sqref="G10:I10"/>
    </sheetView>
  </sheetViews>
  <sheetFormatPr defaultColWidth="14.140625" defaultRowHeight="11.25" x14ac:dyDescent="0.15"/>
  <cols>
    <col min="1" max="2" width="0" style="38" hidden="1" customWidth="1"/>
    <col min="3" max="3" width="2.7109375" style="38" customWidth="1"/>
    <col min="4" max="4" width="7.7109375" style="45" customWidth="1"/>
    <col min="5" max="5" width="53.5703125" style="38" customWidth="1"/>
    <col min="6" max="6" width="11.7109375" style="38" customWidth="1"/>
    <col min="7" max="7" width="12" style="38" customWidth="1"/>
    <col min="8" max="8" width="13.28515625" style="38" customWidth="1"/>
    <col min="9" max="9" width="12.140625" style="38" customWidth="1"/>
    <col min="10" max="10" width="11.5703125" style="38" customWidth="1"/>
    <col min="11" max="16384" width="14.140625" style="38"/>
  </cols>
  <sheetData>
    <row r="1" spans="4:10" s="36" customFormat="1" ht="21" hidden="1" customHeight="1" x14ac:dyDescent="0.15">
      <c r="D1" s="36" t="str">
        <f>region_name</f>
        <v>Ямало-Ненецкий автономный округ</v>
      </c>
      <c r="E1" s="36" t="str">
        <f>station</f>
        <v>МП "Салехардэнерго" станция Салехард</v>
      </c>
      <c r="F1" s="36">
        <f>god</f>
        <v>2024</v>
      </c>
      <c r="G1" s="37" t="s">
        <v>176</v>
      </c>
      <c r="I1" s="37"/>
      <c r="J1" s="37"/>
    </row>
    <row r="2" spans="4:10" s="36" customFormat="1" ht="21" hidden="1" customHeight="1" x14ac:dyDescent="0.15">
      <c r="G2" s="37"/>
      <c r="I2" s="37"/>
      <c r="J2" s="37"/>
    </row>
    <row r="3" spans="4:10" s="36" customFormat="1" ht="21" hidden="1" customHeight="1" x14ac:dyDescent="0.15">
      <c r="G3" s="37"/>
      <c r="I3" s="37"/>
      <c r="J3" s="37"/>
    </row>
    <row r="4" spans="4:10" s="36" customFormat="1" ht="21" hidden="1" customHeight="1" x14ac:dyDescent="0.15">
      <c r="G4" s="37"/>
      <c r="I4" s="37"/>
      <c r="J4" s="37"/>
    </row>
    <row r="5" spans="4:10" ht="21" hidden="1" customHeight="1" x14ac:dyDescent="0.15">
      <c r="D5" s="39"/>
    </row>
    <row r="6" spans="4:10" ht="21" customHeight="1" x14ac:dyDescent="0.15">
      <c r="D6" s="115" t="str">
        <f>"Баланс электрической энергии и мощности в "&amp;2025&amp;" году "</f>
        <v xml:space="preserve">Баланс электрической энергии и мощности в 2025 году </v>
      </c>
      <c r="E6" s="115"/>
      <c r="F6" s="115"/>
      <c r="G6" s="40"/>
      <c r="H6" s="40"/>
      <c r="I6" s="40"/>
      <c r="J6" s="40"/>
    </row>
    <row r="7" spans="4:10" s="41" customFormat="1" ht="21" customHeight="1" x14ac:dyDescent="0.15">
      <c r="D7" s="116" t="s">
        <v>236</v>
      </c>
      <c r="E7" s="116"/>
      <c r="F7" s="116"/>
      <c r="G7" s="110" t="str">
        <f>G1</f>
        <v>II квартал</v>
      </c>
      <c r="H7" s="40"/>
      <c r="I7" s="40"/>
      <c r="J7" s="40"/>
    </row>
    <row r="8" spans="4:10" s="41" customFormat="1" x14ac:dyDescent="0.15">
      <c r="D8" s="42"/>
      <c r="E8" s="42"/>
      <c r="F8" s="42"/>
      <c r="G8" s="43"/>
      <c r="H8" s="43"/>
      <c r="I8" s="43"/>
      <c r="J8" s="44" t="str">
        <f>"Форма 4 ("&amp;G1&amp;")"</f>
        <v>Форма 4 (II квартал)</v>
      </c>
    </row>
    <row r="9" spans="4:10" s="45" customFormat="1" ht="29.25" customHeight="1" x14ac:dyDescent="0.25">
      <c r="D9" s="46" t="s">
        <v>38</v>
      </c>
      <c r="E9" s="46" t="s">
        <v>39</v>
      </c>
      <c r="F9" s="46" t="s">
        <v>40</v>
      </c>
      <c r="G9" s="46" t="str">
        <f>"План " &amp;$G$1&amp;" "&amp; 2023</f>
        <v>План II квартал 2023</v>
      </c>
      <c r="H9" s="46" t="str">
        <f>"Факт " &amp;$G$1&amp;" "&amp; 2023</f>
        <v>Факт II квартал 2023</v>
      </c>
      <c r="I9" s="46" t="str">
        <f>"План " &amp;$G$1&amp;" "&amp;2024</f>
        <v>План II квартал 2024</v>
      </c>
      <c r="J9" s="46" t="str">
        <f>"План " &amp;$G$1&amp;" "&amp; 2025</f>
        <v>План II квартал 2025</v>
      </c>
    </row>
    <row r="10" spans="4:10" s="47" customFormat="1" ht="12" customHeight="1" x14ac:dyDescent="0.25">
      <c r="D10" s="48">
        <v>1</v>
      </c>
      <c r="E10" s="48">
        <v>2</v>
      </c>
      <c r="F10" s="48">
        <v>3</v>
      </c>
      <c r="G10" s="48">
        <v>4</v>
      </c>
      <c r="H10" s="48">
        <v>5</v>
      </c>
      <c r="I10" s="48">
        <v>6</v>
      </c>
      <c r="J10" s="48">
        <v>7</v>
      </c>
    </row>
    <row r="11" spans="4:10" s="41" customFormat="1" x14ac:dyDescent="0.15">
      <c r="D11" s="49" t="s">
        <v>41</v>
      </c>
      <c r="E11" s="50" t="s">
        <v>42</v>
      </c>
      <c r="F11" s="51" t="s">
        <v>43</v>
      </c>
      <c r="G11" s="54">
        <f>(апрель!G11+май!G11+июнь!G11)/3</f>
        <v>0.40000000000000008</v>
      </c>
      <c r="H11" s="54">
        <f>(апрель!H11+май!H11+июнь!H11)/3</f>
        <v>0.40000000000000008</v>
      </c>
      <c r="I11" s="54">
        <f>(апрель!I11+май!I11+июнь!I11)/3</f>
        <v>0.40000000000000008</v>
      </c>
      <c r="J11" s="54">
        <f>(апрель!J11+май!J11+июнь!J11)/3</f>
        <v>0.40000000000000008</v>
      </c>
    </row>
    <row r="12" spans="4:10" s="41" customFormat="1" x14ac:dyDescent="0.15">
      <c r="D12" s="49" t="s">
        <v>44</v>
      </c>
      <c r="E12" s="50" t="s">
        <v>45</v>
      </c>
      <c r="F12" s="51" t="s">
        <v>43</v>
      </c>
      <c r="G12" s="54">
        <f>(апрель!G12+май!G12+июнь!G12)/3</f>
        <v>0.40000000000000008</v>
      </c>
      <c r="H12" s="54">
        <f>(апрель!H12+май!H12+июнь!H12)/3</f>
        <v>0.40000000000000008</v>
      </c>
      <c r="I12" s="54">
        <f>(апрель!I12+май!I12+июнь!I12)/3</f>
        <v>0.40000000000000008</v>
      </c>
      <c r="J12" s="54">
        <f>(апрель!J12+май!J12+июнь!J12)/3</f>
        <v>0.40000000000000008</v>
      </c>
    </row>
    <row r="13" spans="4:10" s="41" customFormat="1" x14ac:dyDescent="0.15">
      <c r="D13" s="49" t="s">
        <v>46</v>
      </c>
      <c r="E13" s="50" t="s">
        <v>47</v>
      </c>
      <c r="F13" s="51" t="s">
        <v>43</v>
      </c>
      <c r="G13" s="54">
        <f>(апрель!G13+май!G13+июнь!G13)/3</f>
        <v>0.20000000000000004</v>
      </c>
      <c r="H13" s="54">
        <f>(апрель!H13+май!H13+июнь!H13)/3</f>
        <v>0.20000000000000004</v>
      </c>
      <c r="I13" s="54">
        <f>(апрель!I13+май!I13+июнь!I13)/3</f>
        <v>0.20000000000000004</v>
      </c>
      <c r="J13" s="54">
        <f>(апрель!J13+май!J13+июнь!J13)/3</f>
        <v>0.20000000000000004</v>
      </c>
    </row>
    <row r="14" spans="4:10" s="41" customFormat="1" x14ac:dyDescent="0.15">
      <c r="D14" s="49" t="s">
        <v>48</v>
      </c>
      <c r="E14" s="50" t="s">
        <v>49</v>
      </c>
      <c r="F14" s="51" t="s">
        <v>43</v>
      </c>
      <c r="G14" s="54">
        <f>(апрель!G14+май!G14+июнь!G14)/3</f>
        <v>2.2838112679211472E-3</v>
      </c>
      <c r="H14" s="54">
        <f>(апрель!H14+май!H14+июнь!H14)/3</f>
        <v>1.3879598267622459E-3</v>
      </c>
      <c r="I14" s="54">
        <f>(апрель!I14+май!I14+июнь!I14)/3</f>
        <v>5.7349244026284338E-3</v>
      </c>
      <c r="J14" s="54">
        <f>(апрель!J14+май!J14+июнь!J14)/3</f>
        <v>3.7526861409796896E-3</v>
      </c>
    </row>
    <row r="15" spans="4:10" s="41" customFormat="1" ht="22.5" x14ac:dyDescent="0.15">
      <c r="D15" s="49" t="s">
        <v>50</v>
      </c>
      <c r="E15" s="53" t="s">
        <v>51</v>
      </c>
      <c r="F15" s="51" t="s">
        <v>43</v>
      </c>
      <c r="G15" s="54">
        <f>(апрель!G15+май!G15+июнь!G15)/3</f>
        <v>0</v>
      </c>
      <c r="H15" s="54">
        <f>(апрель!H15+май!H15+июнь!H15)/3</f>
        <v>0</v>
      </c>
      <c r="I15" s="54">
        <f>(апрель!I15+май!I15+июнь!I15)/3</f>
        <v>0</v>
      </c>
      <c r="J15" s="54">
        <f>(апрель!J15+май!J15+июнь!J15)/3</f>
        <v>0</v>
      </c>
    </row>
    <row r="16" spans="4:10" s="41" customFormat="1" x14ac:dyDescent="0.15">
      <c r="D16" s="49" t="s">
        <v>52</v>
      </c>
      <c r="E16" s="50" t="s">
        <v>53</v>
      </c>
      <c r="F16" s="51" t="s">
        <v>43</v>
      </c>
      <c r="G16" s="54">
        <f>(апрель!G16+май!G16+июнь!G16)/3</f>
        <v>-0.19771618873207886</v>
      </c>
      <c r="H16" s="54">
        <f>(апрель!H16+май!H16+июнь!H16)/3</f>
        <v>-0.19861204017323777</v>
      </c>
      <c r="I16" s="54">
        <f>(апрель!I16+май!I16+июнь!I16)/3</f>
        <v>-0.19426507559737158</v>
      </c>
      <c r="J16" s="54">
        <f>(апрель!J16+май!J16+июнь!J16)/3</f>
        <v>-0.19624731385902031</v>
      </c>
    </row>
    <row r="17" spans="4:10" s="41" customFormat="1" x14ac:dyDescent="0.15">
      <c r="D17" s="49" t="s">
        <v>54</v>
      </c>
      <c r="E17" s="53" t="s">
        <v>55</v>
      </c>
      <c r="F17" s="51" t="s">
        <v>43</v>
      </c>
      <c r="G17" s="54">
        <f>(апрель!G17+май!G17+июнь!G17)/3</f>
        <v>0</v>
      </c>
      <c r="H17" s="54">
        <f>(апрель!H17+май!H17+июнь!H17)/3</f>
        <v>0</v>
      </c>
      <c r="I17" s="54">
        <f>(апрель!I17+май!I17+июнь!I17)/3</f>
        <v>0</v>
      </c>
      <c r="J17" s="54">
        <f>(апрель!J17+май!J17+июнь!J17)/3</f>
        <v>0</v>
      </c>
    </row>
    <row r="18" spans="4:10" ht="15" x14ac:dyDescent="0.15">
      <c r="D18" s="55" t="s">
        <v>56</v>
      </c>
      <c r="E18" s="56" t="s">
        <v>57</v>
      </c>
      <c r="F18" s="51" t="s">
        <v>235</v>
      </c>
      <c r="G18" s="54">
        <f>(апрель!G18+май!G18+июнь!G18)/3</f>
        <v>0</v>
      </c>
      <c r="H18" s="54">
        <f>(апрель!H18+май!H18+июнь!H18)/3</f>
        <v>0</v>
      </c>
      <c r="I18" s="54">
        <f>(апрель!I18+май!I18+июнь!I18)/3</f>
        <v>0</v>
      </c>
      <c r="J18" s="54">
        <f>(апрель!J18+май!J18+июнь!J18)/3</f>
        <v>0</v>
      </c>
    </row>
    <row r="19" spans="4:10" s="41" customFormat="1" ht="15" x14ac:dyDescent="0.15">
      <c r="D19" s="55" t="s">
        <v>58</v>
      </c>
      <c r="E19" s="53" t="s">
        <v>59</v>
      </c>
      <c r="F19" s="51" t="s">
        <v>43</v>
      </c>
      <c r="G19" s="54">
        <f>(апрель!G19+май!G19+июнь!G19)/3</f>
        <v>-0.19771618873207886</v>
      </c>
      <c r="H19" s="54">
        <f>(апрель!H19+май!H19+июнь!H19)/3</f>
        <v>-0.19861204017323777</v>
      </c>
      <c r="I19" s="54">
        <f>(апрель!I19+май!I19+июнь!I19)/3</f>
        <v>-0.19426507559737158</v>
      </c>
      <c r="J19" s="54">
        <f>(апрель!J19+май!J19+июнь!J19)/3</f>
        <v>-0.19624731385902031</v>
      </c>
    </row>
    <row r="20" spans="4:10" ht="15" x14ac:dyDescent="0.15">
      <c r="D20" s="55" t="s">
        <v>60</v>
      </c>
      <c r="E20" s="53" t="s">
        <v>61</v>
      </c>
      <c r="F20" s="51" t="s">
        <v>43</v>
      </c>
      <c r="G20" s="54">
        <f>(апрель!G20+май!G20+июнь!G20)/3</f>
        <v>0</v>
      </c>
      <c r="H20" s="54">
        <f>(апрель!H20+май!H20+июнь!H20)/3</f>
        <v>0</v>
      </c>
      <c r="I20" s="54">
        <f>(апрель!I20+май!I20+июнь!I20)/3</f>
        <v>0</v>
      </c>
      <c r="J20" s="54">
        <f>(апрель!J20+май!J20+июнь!J20)/3</f>
        <v>0</v>
      </c>
    </row>
    <row r="21" spans="4:10" ht="15" x14ac:dyDescent="0.15">
      <c r="D21" s="55" t="s">
        <v>62</v>
      </c>
      <c r="E21" s="57" t="s">
        <v>63</v>
      </c>
      <c r="F21" s="58" t="s">
        <v>64</v>
      </c>
      <c r="G21" s="59"/>
      <c r="H21" s="59"/>
      <c r="I21" s="59"/>
      <c r="J21" s="54">
        <f>(апрель!J21+май!J21+июнь!J21)</f>
        <v>5.6759999999999998E-2</v>
      </c>
    </row>
    <row r="22" spans="4:10" s="41" customFormat="1" x14ac:dyDescent="0.15">
      <c r="D22" s="49" t="s">
        <v>65</v>
      </c>
      <c r="E22" s="50" t="s">
        <v>66</v>
      </c>
      <c r="F22" s="58" t="s">
        <v>64</v>
      </c>
      <c r="G22" s="54">
        <f>(апрель!G22+май!G22+июнь!G22)</f>
        <v>7.2525211300000003E-2</v>
      </c>
      <c r="H22" s="54">
        <f>(апрель!H22+май!H22+июнь!H22)</f>
        <v>6.7699410000000002E-2</v>
      </c>
      <c r="I22" s="54">
        <f>(апрель!I22+май!I22+июнь!I22)</f>
        <v>8.5718309999999992E-2</v>
      </c>
      <c r="J22" s="54">
        <f>(апрель!J22+май!J22+июнь!J22)</f>
        <v>6.6427209000000001E-2</v>
      </c>
    </row>
    <row r="23" spans="4:10" s="41" customFormat="1" ht="15" x14ac:dyDescent="0.15">
      <c r="D23" s="55" t="s">
        <v>67</v>
      </c>
      <c r="E23" s="57" t="s">
        <v>68</v>
      </c>
      <c r="F23" s="58" t="s">
        <v>64</v>
      </c>
      <c r="G23" s="59"/>
      <c r="H23" s="59"/>
      <c r="I23" s="59"/>
      <c r="J23" s="54">
        <f>(апрель!J23+май!J23+июнь!J23)</f>
        <v>0.43679999999999997</v>
      </c>
    </row>
    <row r="24" spans="4:10" s="41" customFormat="1" x14ac:dyDescent="0.15">
      <c r="D24" s="49" t="s">
        <v>69</v>
      </c>
      <c r="E24" s="53" t="s">
        <v>70</v>
      </c>
      <c r="F24" s="58" t="s">
        <v>64</v>
      </c>
      <c r="G24" s="54">
        <f>(апрель!G24+май!G24+июнь!G24)</f>
        <v>0</v>
      </c>
      <c r="H24" s="54">
        <f>(апрель!H24+май!H24+июнь!H24)</f>
        <v>0</v>
      </c>
      <c r="I24" s="54">
        <f>(апрель!I24+май!I24+июнь!I24)</f>
        <v>0</v>
      </c>
      <c r="J24" s="54">
        <f>(апрель!J24+май!J24+июнь!J24)</f>
        <v>0</v>
      </c>
    </row>
    <row r="25" spans="4:10" s="41" customFormat="1" x14ac:dyDescent="0.15">
      <c r="D25" s="49" t="s">
        <v>71</v>
      </c>
      <c r="E25" s="53" t="s">
        <v>72</v>
      </c>
      <c r="F25" s="58" t="s">
        <v>64</v>
      </c>
      <c r="G25" s="54">
        <f>(апрель!G25+май!G25+июнь!G25)</f>
        <v>0</v>
      </c>
      <c r="H25" s="54">
        <f>(апрель!H25+май!H25+июнь!H25)</f>
        <v>0</v>
      </c>
      <c r="I25" s="54">
        <f>(апрель!I25+май!I25+июнь!I25)</f>
        <v>0</v>
      </c>
      <c r="J25" s="54">
        <f>(апрель!J25+май!J25+июнь!J25)</f>
        <v>0</v>
      </c>
    </row>
    <row r="26" spans="4:10" s="41" customFormat="1" x14ac:dyDescent="0.15">
      <c r="D26" s="49" t="s">
        <v>73</v>
      </c>
      <c r="E26" s="50" t="s">
        <v>74</v>
      </c>
      <c r="F26" s="58" t="s">
        <v>64</v>
      </c>
      <c r="G26" s="54">
        <f>(апрель!G26+май!G26+июнь!G26)</f>
        <v>4.9879214999999999E-3</v>
      </c>
      <c r="H26" s="54">
        <f>(апрель!H26+май!H26+июнь!H26)</f>
        <v>3.0322400000000003E-3</v>
      </c>
      <c r="I26" s="54">
        <f>(апрель!I26+май!I26+июнь!I26)</f>
        <v>1.2522776999999999E-2</v>
      </c>
      <c r="J26" s="54">
        <f>(апрель!J26+май!J26+июнь!J26)</f>
        <v>8.1921430000000007E-3</v>
      </c>
    </row>
    <row r="27" spans="4:10" x14ac:dyDescent="0.15">
      <c r="D27" s="49" t="s">
        <v>75</v>
      </c>
      <c r="E27" s="53" t="s">
        <v>76</v>
      </c>
      <c r="F27" s="58" t="s">
        <v>64</v>
      </c>
      <c r="G27" s="54">
        <f>(апрель!G27+май!G27+июнь!G27)</f>
        <v>4.9879214999999999E-3</v>
      </c>
      <c r="H27" s="54">
        <f>(апрель!H27+май!H27+июнь!H27)</f>
        <v>3.0322400000000003E-3</v>
      </c>
      <c r="I27" s="54">
        <f>(апрель!I27+май!I27+июнь!I27)</f>
        <v>1.2522776999999999E-2</v>
      </c>
      <c r="J27" s="54">
        <f>(апрель!J27+май!J27+июнь!J27)</f>
        <v>8.1921430000000007E-3</v>
      </c>
    </row>
    <row r="28" spans="4:10" x14ac:dyDescent="0.15">
      <c r="D28" s="49" t="s">
        <v>77</v>
      </c>
      <c r="E28" s="56" t="s">
        <v>78</v>
      </c>
      <c r="F28" s="51" t="s">
        <v>79</v>
      </c>
      <c r="G28" s="54">
        <f t="shared" ref="G28" si="0">(G27/G22*100)</f>
        <v>6.8775001280141037</v>
      </c>
      <c r="H28" s="54">
        <f t="shared" ref="H28" si="1">(H27/H22*100)</f>
        <v>4.4789755183981663</v>
      </c>
      <c r="I28" s="54">
        <f t="shared" ref="I28" si="2">(I27/I22*100)</f>
        <v>14.609220597092968</v>
      </c>
      <c r="J28" s="54">
        <f t="shared" ref="J28" si="3">(J27/J22*100)</f>
        <v>12.332511215396693</v>
      </c>
    </row>
    <row r="29" spans="4:10" x14ac:dyDescent="0.15">
      <c r="D29" s="49" t="s">
        <v>80</v>
      </c>
      <c r="E29" s="53" t="s">
        <v>81</v>
      </c>
      <c r="F29" s="58" t="s">
        <v>64</v>
      </c>
      <c r="G29" s="54">
        <f>(апрель!G29+май!G29+июнь!G29)</f>
        <v>0</v>
      </c>
      <c r="H29" s="54">
        <f>(апрель!H29+май!H29+июнь!H29)</f>
        <v>0</v>
      </c>
      <c r="I29" s="54">
        <f>(апрель!I29+май!I29+июнь!I29)</f>
        <v>0</v>
      </c>
      <c r="J29" s="54">
        <f>(апрель!J29+май!J29+июнь!J29)</f>
        <v>0</v>
      </c>
    </row>
    <row r="30" spans="4:10" x14ac:dyDescent="0.15">
      <c r="D30" s="49" t="s">
        <v>82</v>
      </c>
      <c r="E30" s="56" t="s">
        <v>83</v>
      </c>
      <c r="F30" s="51" t="s">
        <v>84</v>
      </c>
      <c r="G30" s="52"/>
      <c r="H30" s="52"/>
      <c r="I30" s="52"/>
      <c r="J30" s="52"/>
    </row>
    <row r="31" spans="4:10" s="41" customFormat="1" x14ac:dyDescent="0.15">
      <c r="D31" s="49" t="s">
        <v>85</v>
      </c>
      <c r="E31" s="50" t="s">
        <v>86</v>
      </c>
      <c r="F31" s="58" t="s">
        <v>64</v>
      </c>
      <c r="G31" s="54">
        <f>(апрель!G31+май!G31+июнь!G31)</f>
        <v>6.7537289799999997E-2</v>
      </c>
      <c r="H31" s="54">
        <f>(апрель!H31+май!H31+июнь!H31)</f>
        <v>6.466717000000001E-2</v>
      </c>
      <c r="I31" s="54">
        <f>(апрель!I31+май!I31+июнь!I31)</f>
        <v>7.3195533000000007E-2</v>
      </c>
      <c r="J31" s="54">
        <f>(апрель!J31+май!J31+июнь!J31)</f>
        <v>5.8235066000000002E-2</v>
      </c>
    </row>
    <row r="32" spans="4:10" s="41" customFormat="1" x14ac:dyDescent="0.15">
      <c r="D32" s="49" t="s">
        <v>87</v>
      </c>
      <c r="E32" s="53" t="s">
        <v>70</v>
      </c>
      <c r="F32" s="58" t="s">
        <v>64</v>
      </c>
      <c r="G32" s="54">
        <f>(апрель!G32+май!G32+июнь!G32)</f>
        <v>0</v>
      </c>
      <c r="H32" s="54">
        <f>(апрель!H32+май!H32+июнь!H32)</f>
        <v>0</v>
      </c>
      <c r="I32" s="54">
        <f>(апрель!I32+май!I32+июнь!I32)</f>
        <v>0</v>
      </c>
      <c r="J32" s="54">
        <f>(апрель!J32+май!J32+июнь!J32)</f>
        <v>0</v>
      </c>
    </row>
    <row r="33" spans="4:10" s="41" customFormat="1" x14ac:dyDescent="0.15">
      <c r="D33" s="49" t="s">
        <v>88</v>
      </c>
      <c r="E33" s="53" t="s">
        <v>72</v>
      </c>
      <c r="F33" s="58" t="s">
        <v>64</v>
      </c>
      <c r="G33" s="54">
        <f>(апрель!G33+май!G33+июнь!G33)</f>
        <v>0</v>
      </c>
      <c r="H33" s="54">
        <f>(апрель!H33+май!H33+июнь!H33)</f>
        <v>0</v>
      </c>
      <c r="I33" s="54">
        <f>(апрель!I33+май!I33+июнь!I33)</f>
        <v>0</v>
      </c>
      <c r="J33" s="54">
        <f>(апрель!J33+май!J33+июнь!J33)</f>
        <v>0</v>
      </c>
    </row>
    <row r="34" spans="4:10" x14ac:dyDescent="0.15">
      <c r="D34" s="49" t="s">
        <v>89</v>
      </c>
      <c r="E34" s="50" t="s">
        <v>90</v>
      </c>
      <c r="F34" s="58" t="s">
        <v>64</v>
      </c>
      <c r="G34" s="54">
        <f>(апрель!G34+май!G34+июнь!G34)</f>
        <v>0</v>
      </c>
      <c r="H34" s="54">
        <f>(апрель!H34+май!H34+июнь!H34)</f>
        <v>5.5737600000000005E-3</v>
      </c>
      <c r="I34" s="54">
        <f>(апрель!I34+май!I34+июнь!I34)</f>
        <v>0</v>
      </c>
      <c r="J34" s="54">
        <f>(апрель!J34+май!J34+июнь!J34)</f>
        <v>0</v>
      </c>
    </row>
    <row r="35" spans="4:10" x14ac:dyDescent="0.15">
      <c r="D35" s="49" t="s">
        <v>91</v>
      </c>
      <c r="E35" s="53" t="s">
        <v>92</v>
      </c>
      <c r="F35" s="58" t="s">
        <v>64</v>
      </c>
      <c r="G35" s="54">
        <f>(апрель!G35+май!G35+июнь!G35)</f>
        <v>0</v>
      </c>
      <c r="H35" s="54">
        <f>(апрель!H35+май!H35+июнь!H35)</f>
        <v>5.5737600000000005E-3</v>
      </c>
      <c r="I35" s="54">
        <f>(апрель!I35+май!I35+июнь!I35)</f>
        <v>0</v>
      </c>
      <c r="J35" s="54">
        <f>(апрель!J35+май!J35+июнь!J35)</f>
        <v>0</v>
      </c>
    </row>
    <row r="36" spans="4:10" x14ac:dyDescent="0.15">
      <c r="D36" s="49" t="s">
        <v>93</v>
      </c>
      <c r="E36" s="53" t="s">
        <v>94</v>
      </c>
      <c r="F36" s="58" t="s">
        <v>64</v>
      </c>
      <c r="G36" s="54">
        <f>(апрель!G36+май!G36+июнь!G36)</f>
        <v>0</v>
      </c>
      <c r="H36" s="54">
        <f>(апрель!H36+май!H36+июнь!H36)</f>
        <v>0</v>
      </c>
      <c r="I36" s="54">
        <f>(апрель!I36+май!I36+июнь!I36)</f>
        <v>0</v>
      </c>
      <c r="J36" s="54">
        <f>(апрель!J36+май!J36+июнь!J36)</f>
        <v>0</v>
      </c>
    </row>
    <row r="37" spans="4:10" x14ac:dyDescent="0.15">
      <c r="D37" s="49" t="s">
        <v>95</v>
      </c>
      <c r="E37" s="56" t="s">
        <v>96</v>
      </c>
      <c r="F37" s="51" t="s">
        <v>79</v>
      </c>
      <c r="G37" s="54">
        <f>(апрель!G37+май!G37+июнь!G37)</f>
        <v>0</v>
      </c>
      <c r="H37" s="54">
        <f>(апрель!H37+май!H37+июнь!H37)</f>
        <v>0</v>
      </c>
      <c r="I37" s="54">
        <f>(апрель!I37+май!I37+июнь!I37)</f>
        <v>0</v>
      </c>
      <c r="J37" s="54">
        <f>(апрель!J37+май!J37+июнь!J37)</f>
        <v>0</v>
      </c>
    </row>
    <row r="38" spans="4:10" s="41" customFormat="1" x14ac:dyDescent="0.15">
      <c r="D38" s="49" t="s">
        <v>97</v>
      </c>
      <c r="E38" s="50" t="s">
        <v>98</v>
      </c>
      <c r="F38" s="58" t="s">
        <v>64</v>
      </c>
      <c r="G38" s="54">
        <f>(апрель!G38+май!G38+июнь!G38)</f>
        <v>4.9879214999999999E-3</v>
      </c>
      <c r="H38" s="54">
        <f>(апрель!H38+май!H38+июнь!H38)</f>
        <v>8.6060000000000008E-3</v>
      </c>
      <c r="I38" s="54">
        <f>(апрель!I38+май!I38+июнь!I38)</f>
        <v>1.2522776999999999E-2</v>
      </c>
      <c r="J38" s="54">
        <f>(апрель!J38+май!J38+июнь!J38)</f>
        <v>8.1921430000000007E-3</v>
      </c>
    </row>
    <row r="39" spans="4:10" s="41" customFormat="1" ht="22.5" x14ac:dyDescent="0.15">
      <c r="D39" s="49" t="s">
        <v>99</v>
      </c>
      <c r="E39" s="53" t="s">
        <v>51</v>
      </c>
      <c r="F39" s="58" t="s">
        <v>64</v>
      </c>
      <c r="G39" s="54">
        <f>(апрель!G39+май!G39+июнь!G39)</f>
        <v>0</v>
      </c>
      <c r="H39" s="54">
        <f>(апрель!H39+май!H39+июнь!H39)</f>
        <v>0</v>
      </c>
      <c r="I39" s="54">
        <f>(апрель!I39+май!I39+июнь!I39)</f>
        <v>0</v>
      </c>
      <c r="J39" s="54">
        <f>(апрель!J39+май!J39+июнь!J39)</f>
        <v>0</v>
      </c>
    </row>
    <row r="40" spans="4:10" s="41" customFormat="1" ht="22.5" x14ac:dyDescent="0.15">
      <c r="D40" s="49" t="s">
        <v>100</v>
      </c>
      <c r="E40" s="53" t="s">
        <v>101</v>
      </c>
      <c r="F40" s="58" t="s">
        <v>64</v>
      </c>
      <c r="G40" s="54">
        <f>(апрель!G40+май!G40+июнь!G40)</f>
        <v>0</v>
      </c>
      <c r="H40" s="54">
        <f>(апрель!H40+май!H40+июнь!H40)</f>
        <v>0</v>
      </c>
      <c r="I40" s="54">
        <f>(апрель!I40+май!I40+июнь!I40)</f>
        <v>0</v>
      </c>
      <c r="J40" s="54">
        <f>(апрель!J40+май!J40+июнь!J40)</f>
        <v>0</v>
      </c>
    </row>
    <row r="41" spans="4:10" s="41" customFormat="1" x14ac:dyDescent="0.15">
      <c r="D41" s="49" t="s">
        <v>102</v>
      </c>
      <c r="E41" s="50" t="s">
        <v>103</v>
      </c>
      <c r="F41" s="58" t="s">
        <v>64</v>
      </c>
      <c r="G41" s="54">
        <f>(апрель!G41+май!G41+июнь!G41)</f>
        <v>-6.7537289799999997E-2</v>
      </c>
      <c r="H41" s="54">
        <f>(апрель!H41+май!H41+июнь!H41)</f>
        <v>-5.9093409999999999E-2</v>
      </c>
      <c r="I41" s="54">
        <f>(апрель!I41+май!I41+июнь!I41)</f>
        <v>-7.3195533000000007E-2</v>
      </c>
      <c r="J41" s="54">
        <f>(апрель!J41+май!J41+июнь!J41)</f>
        <v>-5.8235066000000002E-2</v>
      </c>
    </row>
    <row r="42" spans="4:10" s="41" customFormat="1" ht="15" customHeight="1" x14ac:dyDescent="0.15">
      <c r="D42" s="49" t="s">
        <v>104</v>
      </c>
      <c r="E42" s="53" t="s">
        <v>55</v>
      </c>
      <c r="F42" s="58" t="s">
        <v>64</v>
      </c>
      <c r="G42" s="54">
        <f>(апрель!G42+май!G42+июнь!G42)</f>
        <v>0</v>
      </c>
      <c r="H42" s="54">
        <f>(апрель!H42+май!H42+июнь!H42)</f>
        <v>0</v>
      </c>
      <c r="I42" s="54">
        <f>(апрель!I42+май!I42+июнь!I42)</f>
        <v>0</v>
      </c>
      <c r="J42" s="54">
        <f>(апрель!J42+май!J42+июнь!J42)</f>
        <v>0</v>
      </c>
    </row>
    <row r="43" spans="4:10" x14ac:dyDescent="0.15">
      <c r="D43" s="49" t="s">
        <v>105</v>
      </c>
      <c r="E43" s="56" t="s">
        <v>57</v>
      </c>
      <c r="F43" s="58" t="s">
        <v>64</v>
      </c>
      <c r="G43" s="54">
        <f>(апрель!G43+май!G43+июнь!G43)</f>
        <v>0</v>
      </c>
      <c r="H43" s="54">
        <f>(апрель!H43+май!H43+июнь!H43)</f>
        <v>0</v>
      </c>
      <c r="I43" s="54">
        <f>(апрель!I43+май!I43+июнь!I43)</f>
        <v>0</v>
      </c>
      <c r="J43" s="54">
        <f>(апрель!J43+май!J43+июнь!J43)</f>
        <v>0</v>
      </c>
    </row>
    <row r="44" spans="4:10" s="41" customFormat="1" x14ac:dyDescent="0.15">
      <c r="D44" s="49" t="s">
        <v>106</v>
      </c>
      <c r="E44" s="53" t="s">
        <v>59</v>
      </c>
      <c r="F44" s="58" t="s">
        <v>64</v>
      </c>
      <c r="G44" s="54">
        <f>(апрель!G44+май!G44+июнь!G44)</f>
        <v>6.4040033299999993E-2</v>
      </c>
      <c r="H44" s="54">
        <f>(апрель!H44+май!H44+июнь!H44)</f>
        <v>6.4667169999999996E-2</v>
      </c>
      <c r="I44" s="54">
        <f>(апрель!I44+май!I44+июнь!I44)</f>
        <v>6.9535756539999993E-2</v>
      </c>
      <c r="J44" s="54">
        <f>(апрель!J44+май!J44+июнь!J44)</f>
        <v>5.8235066000000002E-2</v>
      </c>
    </row>
    <row r="45" spans="4:10" x14ac:dyDescent="0.15">
      <c r="D45" s="49" t="s">
        <v>107</v>
      </c>
      <c r="E45" s="53" t="s">
        <v>61</v>
      </c>
      <c r="F45" s="58" t="s">
        <v>64</v>
      </c>
      <c r="G45" s="54">
        <f>(апрель!G45+май!G45+июнь!G45)</f>
        <v>0</v>
      </c>
      <c r="H45" s="54">
        <f>(апрель!H45+май!H45+июнь!H45)</f>
        <v>0</v>
      </c>
      <c r="I45" s="54">
        <f>(апрель!I45+май!I45+июнь!I45)</f>
        <v>0</v>
      </c>
      <c r="J45" s="54">
        <f>(апрель!J45+май!J45+июнь!J45)</f>
        <v>0</v>
      </c>
    </row>
    <row r="46" spans="4:10" x14ac:dyDescent="0.15">
      <c r="D46" s="49" t="s">
        <v>108</v>
      </c>
      <c r="E46" s="50" t="s">
        <v>109</v>
      </c>
      <c r="F46" s="58" t="s">
        <v>64</v>
      </c>
      <c r="G46" s="54">
        <f>(апрель!G46+май!G46+июнь!G46)</f>
        <v>0</v>
      </c>
      <c r="H46" s="54">
        <f>(апрель!H46+май!H46+июнь!H46)</f>
        <v>0</v>
      </c>
      <c r="I46" s="54">
        <f>(апрель!I46+май!I46+июнь!I46)</f>
        <v>0</v>
      </c>
      <c r="J46" s="54">
        <f>(апрель!J46+май!J46+июнь!J46)</f>
        <v>0</v>
      </c>
    </row>
    <row r="47" spans="4:10" x14ac:dyDescent="0.15">
      <c r="D47" s="49" t="s">
        <v>110</v>
      </c>
      <c r="E47" s="53" t="s">
        <v>111</v>
      </c>
      <c r="F47" s="58" t="s">
        <v>64</v>
      </c>
      <c r="G47" s="54">
        <f>(апрель!G47+май!G47+июнь!G47)</f>
        <v>0</v>
      </c>
      <c r="H47" s="54">
        <f>(апрель!H47+май!H47+июнь!H47)</f>
        <v>0</v>
      </c>
      <c r="I47" s="54">
        <f>(апрель!I47+май!I47+июнь!I47)</f>
        <v>0</v>
      </c>
      <c r="J47" s="54">
        <f>(апрель!J47+май!J47+июнь!J47)</f>
        <v>0</v>
      </c>
    </row>
    <row r="48" spans="4:10" x14ac:dyDescent="0.15">
      <c r="D48" s="49" t="s">
        <v>112</v>
      </c>
      <c r="E48" s="53" t="s">
        <v>113</v>
      </c>
      <c r="F48" s="58" t="s">
        <v>64</v>
      </c>
      <c r="G48" s="54">
        <f>(апрель!G48+май!G48+июнь!G48)</f>
        <v>0</v>
      </c>
      <c r="H48" s="54">
        <f>(апрель!H48+май!H48+июнь!H48)</f>
        <v>0</v>
      </c>
      <c r="I48" s="54">
        <f>(апрель!I48+май!I48+июнь!I48)</f>
        <v>0</v>
      </c>
      <c r="J48" s="54">
        <f>(апрель!J48+май!J48+июнь!J48)</f>
        <v>0</v>
      </c>
    </row>
    <row r="49" spans="4:10" x14ac:dyDescent="0.15">
      <c r="D49" s="49" t="s">
        <v>114</v>
      </c>
      <c r="E49" s="50" t="s">
        <v>115</v>
      </c>
      <c r="F49" s="51" t="s">
        <v>116</v>
      </c>
      <c r="G49" s="54">
        <f>(апрель!G49+май!G49+июнь!G49)</f>
        <v>0</v>
      </c>
      <c r="H49" s="54">
        <f>(апрель!H49+май!H49+июнь!H49)</f>
        <v>0</v>
      </c>
      <c r="I49" s="54">
        <f>(апрель!I49+май!I49+июнь!I49)</f>
        <v>0</v>
      </c>
      <c r="J49" s="54">
        <f>(апрель!J49+май!J49+июнь!J49)</f>
        <v>0</v>
      </c>
    </row>
    <row r="50" spans="4:10" ht="33.75" x14ac:dyDescent="0.15">
      <c r="D50" s="49" t="s">
        <v>117</v>
      </c>
      <c r="E50" s="50" t="s">
        <v>118</v>
      </c>
      <c r="F50" s="51" t="s">
        <v>116</v>
      </c>
      <c r="G50" s="54">
        <f>(апрель!G50+май!G50+июнь!G50)</f>
        <v>0</v>
      </c>
      <c r="H50" s="54">
        <f>(апрель!H50+май!H50+июнь!H50)</f>
        <v>0</v>
      </c>
      <c r="I50" s="54">
        <f>(апрель!I50+май!I50+июнь!I50)</f>
        <v>0</v>
      </c>
      <c r="J50" s="54">
        <f>(апрель!J50+май!J50+июнь!J50)</f>
        <v>0</v>
      </c>
    </row>
    <row r="51" spans="4:10" x14ac:dyDescent="0.15">
      <c r="D51" s="49" t="s">
        <v>119</v>
      </c>
      <c r="E51" s="50" t="s">
        <v>120</v>
      </c>
      <c r="F51" s="51" t="s">
        <v>116</v>
      </c>
      <c r="G51" s="54">
        <f>(апрель!G51+май!G51+июнь!G51)</f>
        <v>0</v>
      </c>
      <c r="H51" s="54">
        <f>(апрель!H51+май!H51+июнь!H51)</f>
        <v>0</v>
      </c>
      <c r="I51" s="54">
        <f>(апрель!I51+май!I51+июнь!I51)</f>
        <v>0</v>
      </c>
      <c r="J51" s="54">
        <f>(апрель!J51+май!J51+июнь!J51)</f>
        <v>0</v>
      </c>
    </row>
    <row r="52" spans="4:10" ht="15" x14ac:dyDescent="0.15">
      <c r="D52" s="55" t="s">
        <v>121</v>
      </c>
      <c r="E52" s="61" t="s">
        <v>122</v>
      </c>
      <c r="F52" s="51" t="s">
        <v>116</v>
      </c>
      <c r="G52" s="54">
        <f>(апрель!G52+май!G52+июнь!G52)</f>
        <v>0</v>
      </c>
      <c r="H52" s="54">
        <f>(апрель!H52+май!H52+июнь!H52)</f>
        <v>0</v>
      </c>
      <c r="I52" s="54">
        <f>(апрель!I52+май!I52+июнь!I52)</f>
        <v>0</v>
      </c>
      <c r="J52" s="54">
        <f>(апрель!J52+май!J52+июнь!J52)</f>
        <v>0</v>
      </c>
    </row>
    <row r="53" spans="4:10" ht="22.5" x14ac:dyDescent="0.15">
      <c r="D53" s="49" t="s">
        <v>123</v>
      </c>
      <c r="E53" s="50" t="s">
        <v>124</v>
      </c>
      <c r="F53" s="51" t="s">
        <v>116</v>
      </c>
      <c r="G53" s="54">
        <f>(апрель!G53+май!G53+июнь!G53)</f>
        <v>0</v>
      </c>
      <c r="H53" s="54">
        <f>(апрель!H53+май!H53+июнь!H53)</f>
        <v>0</v>
      </c>
      <c r="I53" s="54">
        <f>(апрель!I53+май!I53+июнь!I53)</f>
        <v>0</v>
      </c>
      <c r="J53" s="54">
        <f>(апрель!J53+май!J53+июнь!J53)</f>
        <v>0</v>
      </c>
    </row>
    <row r="54" spans="4:10" x14ac:dyDescent="0.15">
      <c r="D54" s="49" t="s">
        <v>125</v>
      </c>
      <c r="E54" s="50" t="s">
        <v>126</v>
      </c>
      <c r="F54" s="51" t="s">
        <v>116</v>
      </c>
      <c r="G54" s="54">
        <f>G51-G53</f>
        <v>0</v>
      </c>
      <c r="H54" s="54">
        <f>H51-H53</f>
        <v>0</v>
      </c>
      <c r="I54" s="54">
        <f>I51-I53</f>
        <v>0</v>
      </c>
      <c r="J54" s="54">
        <f>J51-J53</f>
        <v>0</v>
      </c>
    </row>
    <row r="55" spans="4:10" ht="15" x14ac:dyDescent="0.15">
      <c r="D55" s="55" t="s">
        <v>127</v>
      </c>
      <c r="E55" s="61" t="s">
        <v>122</v>
      </c>
      <c r="F55" s="51" t="s">
        <v>116</v>
      </c>
      <c r="G55" s="54">
        <f>(апрель!G55+май!G55+июнь!G55)</f>
        <v>0</v>
      </c>
      <c r="H55" s="54">
        <f>(апрель!H55+май!H55+июнь!H55)</f>
        <v>0</v>
      </c>
      <c r="I55" s="54">
        <f>(апрель!I55+май!I55+июнь!I55)</f>
        <v>0</v>
      </c>
      <c r="J55" s="54">
        <f>(апрель!J55+май!J55+июнь!J55)</f>
        <v>0</v>
      </c>
    </row>
    <row r="56" spans="4:10" s="41" customFormat="1" ht="15" x14ac:dyDescent="0.15">
      <c r="D56" s="55" t="s">
        <v>128</v>
      </c>
      <c r="E56" s="50" t="s">
        <v>129</v>
      </c>
      <c r="F56" s="51" t="s">
        <v>130</v>
      </c>
      <c r="G56" s="54">
        <f>(апрель!G56+май!G56+июнь!G56)</f>
        <v>0</v>
      </c>
      <c r="H56" s="54">
        <f>(апрель!H56+май!H56+июнь!H56)</f>
        <v>0</v>
      </c>
      <c r="I56" s="54">
        <f>(апрель!I56+май!I56+июнь!I56)</f>
        <v>0</v>
      </c>
      <c r="J56" s="54">
        <f>(апрель!J56+май!J56+июнь!J56)</f>
        <v>0</v>
      </c>
    </row>
    <row r="57" spans="4:10" s="41" customFormat="1" x14ac:dyDescent="0.15">
      <c r="D57" s="49"/>
      <c r="E57" s="50" t="s">
        <v>131</v>
      </c>
      <c r="F57" s="51"/>
      <c r="G57" s="59"/>
      <c r="H57" s="59"/>
      <c r="I57" s="59"/>
      <c r="J57" s="59"/>
    </row>
    <row r="58" spans="4:10" x14ac:dyDescent="0.15">
      <c r="D58" s="49" t="s">
        <v>132</v>
      </c>
      <c r="E58" s="50" t="s">
        <v>133</v>
      </c>
      <c r="F58" s="51"/>
      <c r="G58" s="62"/>
      <c r="H58" s="62"/>
      <c r="I58" s="62"/>
      <c r="J58" s="62"/>
    </row>
    <row r="59" spans="4:10" x14ac:dyDescent="0.15">
      <c r="D59" s="49" t="s">
        <v>134</v>
      </c>
      <c r="E59" s="53" t="s">
        <v>135</v>
      </c>
      <c r="F59" s="51" t="s">
        <v>174</v>
      </c>
      <c r="G59" s="54">
        <f>(апрель!G59+май!G59+июнь!G59)</f>
        <v>3.0428250546492001E-2</v>
      </c>
      <c r="H59" s="54">
        <f>(апрель!H59+май!H59+июнь!H59)</f>
        <v>3.236221999580359E-2</v>
      </c>
      <c r="I59" s="54">
        <f>(апрель!I59+май!I59+июнь!I59)</f>
        <v>3.2977515437820001E-2</v>
      </c>
      <c r="J59" s="54">
        <f>(апрель!J59+май!J59+июнь!J59)</f>
        <v>2.6339720351800003E-2</v>
      </c>
    </row>
    <row r="60" spans="4:10" x14ac:dyDescent="0.15">
      <c r="D60" s="49" t="s">
        <v>137</v>
      </c>
      <c r="E60" s="53" t="s">
        <v>138</v>
      </c>
      <c r="F60" s="63"/>
      <c r="G60" s="54">
        <f>(апрель!G60+май!G60+июнь!G60)</f>
        <v>0</v>
      </c>
      <c r="H60" s="54">
        <f>(апрель!H60+май!H60+июнь!H60)</f>
        <v>0</v>
      </c>
      <c r="I60" s="54">
        <f>(апрель!I60+май!I60+июнь!I60)</f>
        <v>0</v>
      </c>
      <c r="J60" s="54">
        <f>(апрель!J60+май!J60+июнь!J60)</f>
        <v>0</v>
      </c>
    </row>
    <row r="61" spans="4:10" x14ac:dyDescent="0.15">
      <c r="D61" s="49" t="s">
        <v>139</v>
      </c>
      <c r="E61" s="56" t="s">
        <v>140</v>
      </c>
      <c r="F61" s="51" t="s">
        <v>141</v>
      </c>
      <c r="G61" s="54">
        <f>(апрель!G61+май!G61+июнь!G61)</f>
        <v>0</v>
      </c>
      <c r="H61" s="54">
        <f>(апрель!H61+май!H61+июнь!H61)</f>
        <v>0</v>
      </c>
      <c r="I61" s="54">
        <f>(апрель!I61+май!I61+июнь!I61)</f>
        <v>0</v>
      </c>
      <c r="J61" s="54">
        <f>(апрель!J61+май!J61+июнь!J61)</f>
        <v>0</v>
      </c>
    </row>
    <row r="62" spans="4:10" x14ac:dyDescent="0.15">
      <c r="D62" s="49" t="s">
        <v>142</v>
      </c>
      <c r="E62" s="56" t="s">
        <v>143</v>
      </c>
      <c r="F62" s="51" t="s">
        <v>141</v>
      </c>
      <c r="G62" s="54">
        <f>(апрель!G62+май!G62+июнь!G62)</f>
        <v>0</v>
      </c>
      <c r="H62" s="54">
        <f>(апрель!H62+май!H62+июнь!H62)</f>
        <v>0</v>
      </c>
      <c r="I62" s="54">
        <f>(апрель!I62+май!I62+июнь!I62)</f>
        <v>0</v>
      </c>
      <c r="J62" s="54">
        <f>(апрель!J62+май!J62+июнь!J62)</f>
        <v>0</v>
      </c>
    </row>
    <row r="63" spans="4:10" x14ac:dyDescent="0.15">
      <c r="D63" s="49" t="s">
        <v>144</v>
      </c>
      <c r="E63" s="56" t="s">
        <v>145</v>
      </c>
      <c r="F63" s="51" t="s">
        <v>175</v>
      </c>
      <c r="G63" s="54">
        <f>(апрель!G63+май!G63+июнь!G63)</f>
        <v>0</v>
      </c>
      <c r="H63" s="54">
        <f>(апрель!H63+май!H63+июнь!H63)</f>
        <v>0</v>
      </c>
      <c r="I63" s="54">
        <f>(апрель!I63+май!I63+июнь!I63)</f>
        <v>0</v>
      </c>
      <c r="J63" s="54">
        <f>(апрель!J63+май!J63+июнь!J63)</f>
        <v>0</v>
      </c>
    </row>
    <row r="64" spans="4:10" ht="15" x14ac:dyDescent="0.15">
      <c r="D64" s="49" t="s">
        <v>147</v>
      </c>
      <c r="E64" s="64" t="s">
        <v>148</v>
      </c>
      <c r="F64" s="51" t="s">
        <v>141</v>
      </c>
      <c r="G64" s="54">
        <f>(апрель!G64+май!G64+июнь!G64)</f>
        <v>2.0923158529022004E-2</v>
      </c>
      <c r="H64" s="54">
        <f>(апрель!H64+май!H64+июнь!H64)</f>
        <v>2.2252999997114453E-2</v>
      </c>
      <c r="I64" s="54">
        <f>(апрель!I64+май!I64+июнь!I64)</f>
        <v>2.2676091165495092E-2</v>
      </c>
      <c r="J64" s="54">
        <f>(апрель!J64+май!J64+июнь!J64)</f>
        <v>1.8111791990432221E-2</v>
      </c>
    </row>
    <row r="65" spans="4:10" x14ac:dyDescent="0.15">
      <c r="D65" s="49" t="s">
        <v>149</v>
      </c>
      <c r="E65" s="50" t="s">
        <v>150</v>
      </c>
      <c r="F65" s="51" t="s">
        <v>151</v>
      </c>
      <c r="G65" s="52">
        <f>(G64*10180/7000/G31)*1000</f>
        <v>450.54</v>
      </c>
      <c r="H65" s="52">
        <f>(H64*10180/7000/H31)*1000</f>
        <v>500.44280576687652</v>
      </c>
      <c r="I65" s="52">
        <f>(I64*10180/7000/I31)*1000</f>
        <v>450.54000000000008</v>
      </c>
      <c r="J65" s="52">
        <f>(J64*10180/7000/J31)*1000</f>
        <v>452.29999999999995</v>
      </c>
    </row>
    <row r="66" spans="4:10" x14ac:dyDescent="0.15">
      <c r="D66" s="49" t="s">
        <v>152</v>
      </c>
      <c r="E66" s="53" t="s">
        <v>153</v>
      </c>
      <c r="F66" s="51" t="s">
        <v>151</v>
      </c>
      <c r="G66" s="52">
        <v>0</v>
      </c>
      <c r="H66" s="52">
        <v>0</v>
      </c>
      <c r="I66" s="52">
        <v>0</v>
      </c>
      <c r="J66" s="52">
        <v>0</v>
      </c>
    </row>
    <row r="67" spans="4:10" x14ac:dyDescent="0.15">
      <c r="D67" s="49" t="s">
        <v>154</v>
      </c>
      <c r="E67" s="53" t="s">
        <v>155</v>
      </c>
      <c r="F67" s="51" t="s">
        <v>151</v>
      </c>
      <c r="G67" s="52">
        <v>0</v>
      </c>
      <c r="H67" s="52">
        <v>0</v>
      </c>
      <c r="I67" s="52">
        <v>0</v>
      </c>
      <c r="J67" s="52">
        <v>0</v>
      </c>
    </row>
    <row r="68" spans="4:10" x14ac:dyDescent="0.15">
      <c r="D68" s="49" t="s">
        <v>156</v>
      </c>
      <c r="E68" s="50" t="s">
        <v>157</v>
      </c>
      <c r="F68" s="51" t="s">
        <v>158</v>
      </c>
      <c r="G68" s="52">
        <v>0</v>
      </c>
      <c r="H68" s="52">
        <v>0</v>
      </c>
      <c r="I68" s="52">
        <v>0</v>
      </c>
      <c r="J68" s="52">
        <v>0</v>
      </c>
    </row>
    <row r="72" spans="4:10" ht="15.75" customHeight="1" x14ac:dyDescent="0.15">
      <c r="D72" s="117" t="s">
        <v>232</v>
      </c>
      <c r="E72" s="117"/>
      <c r="F72" s="118" t="s">
        <v>233</v>
      </c>
      <c r="G72" s="118"/>
      <c r="H72" s="109" t="s">
        <v>234</v>
      </c>
    </row>
    <row r="73" spans="4:10" x14ac:dyDescent="0.15">
      <c r="D73" s="66"/>
      <c r="E73" s="67"/>
      <c r="F73" s="68"/>
      <c r="G73" s="68"/>
      <c r="H73" s="69"/>
    </row>
    <row r="74" spans="4:10" x14ac:dyDescent="0.15">
      <c r="D74" s="66"/>
      <c r="E74" s="67"/>
      <c r="F74" s="69"/>
      <c r="G74" s="69"/>
      <c r="H74" s="69"/>
    </row>
    <row r="75" spans="4:10" ht="23.25" customHeight="1" x14ac:dyDescent="0.15">
      <c r="D75" s="114" t="s">
        <v>159</v>
      </c>
      <c r="E75" s="114"/>
      <c r="F75" s="118"/>
      <c r="G75" s="118"/>
      <c r="H75" s="65"/>
    </row>
    <row r="76" spans="4:10" ht="6" customHeight="1" x14ac:dyDescent="0.15">
      <c r="F76" s="70"/>
      <c r="G76" s="70"/>
    </row>
    <row r="77" spans="4:10" ht="41.25" customHeight="1" x14ac:dyDescent="0.15">
      <c r="D77" s="113" t="s">
        <v>160</v>
      </c>
      <c r="E77" s="114"/>
      <c r="F77" s="114"/>
      <c r="G77" s="114"/>
      <c r="H77" s="114"/>
      <c r="I77" s="114"/>
      <c r="J77" s="114"/>
    </row>
    <row r="78" spans="4:10" ht="45.75" customHeight="1" x14ac:dyDescent="0.15">
      <c r="D78" s="113" t="s">
        <v>161</v>
      </c>
      <c r="E78" s="114"/>
      <c r="F78" s="114"/>
      <c r="G78" s="114"/>
      <c r="H78" s="114"/>
      <c r="I78" s="114"/>
      <c r="J78" s="114"/>
    </row>
    <row r="79" spans="4:10" x14ac:dyDescent="0.15">
      <c r="D79" s="65"/>
      <c r="E79" s="65"/>
      <c r="F79" s="65"/>
      <c r="G79" s="65"/>
      <c r="H79" s="65"/>
    </row>
  </sheetData>
  <mergeCells count="8">
    <mergeCell ref="D77:J77"/>
    <mergeCell ref="D78:J78"/>
    <mergeCell ref="D6:F6"/>
    <mergeCell ref="D7:F7"/>
    <mergeCell ref="D72:E72"/>
    <mergeCell ref="F72:G72"/>
    <mergeCell ref="D75:E75"/>
    <mergeCell ref="F75:G7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60 F75:G75 F72:G72 E64" xr:uid="{B317F843-612B-4D34-A5DF-83AB7249F4E3}">
      <formula1>900</formula1>
    </dataValidation>
    <dataValidation type="decimal" allowBlank="1" showInputMessage="1" showErrorMessage="1" sqref="G11:J57 G59:J68" xr:uid="{E4B5DE26-AE40-4F84-B406-7FE7A819DC07}">
      <formula1>-1000000000000000</formula1>
      <formula2>1000000000000000</formula2>
    </dataValidation>
  </dataValidations>
  <pageMargins left="0.11811023622047245" right="0.11811023622047245" top="0.15748031496062992" bottom="0.15748031496062992" header="0" footer="0"/>
  <pageSetup paperSize="9" scale="7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FB869-4610-460A-9DE7-B6239A9C75DD}">
  <sheetPr codeName="Лист16"/>
  <dimension ref="D1:J79"/>
  <sheetViews>
    <sheetView topLeftCell="C6" workbookViewId="0">
      <selection activeCell="G10" sqref="G10:I10"/>
    </sheetView>
  </sheetViews>
  <sheetFormatPr defaultColWidth="14.140625" defaultRowHeight="11.25" x14ac:dyDescent="0.15"/>
  <cols>
    <col min="1" max="2" width="0" style="38" hidden="1" customWidth="1"/>
    <col min="3" max="3" width="2.7109375" style="38" customWidth="1"/>
    <col min="4" max="4" width="7.7109375" style="45" customWidth="1"/>
    <col min="5" max="5" width="53.5703125" style="38" customWidth="1"/>
    <col min="6" max="6" width="11.7109375" style="38" customWidth="1"/>
    <col min="7" max="7" width="12" style="38" customWidth="1"/>
    <col min="8" max="8" width="13.28515625" style="38" customWidth="1"/>
    <col min="9" max="9" width="12.140625" style="38" customWidth="1"/>
    <col min="10" max="10" width="11.5703125" style="38" customWidth="1"/>
    <col min="11" max="16384" width="14.140625" style="38"/>
  </cols>
  <sheetData>
    <row r="1" spans="4:10" s="36" customFormat="1" ht="21" hidden="1" customHeight="1" x14ac:dyDescent="0.15">
      <c r="D1" s="36" t="str">
        <f>region_name</f>
        <v>Ямало-Ненецкий автономный округ</v>
      </c>
      <c r="E1" s="36" t="str">
        <f>station</f>
        <v>МП "Салехардэнерго" станция Салехард</v>
      </c>
      <c r="F1" s="36">
        <f>god</f>
        <v>2024</v>
      </c>
      <c r="G1" s="37" t="s">
        <v>177</v>
      </c>
      <c r="I1" s="37"/>
      <c r="J1" s="37"/>
    </row>
    <row r="2" spans="4:10" s="36" customFormat="1" ht="21" hidden="1" customHeight="1" x14ac:dyDescent="0.15">
      <c r="G2" s="37"/>
      <c r="I2" s="37"/>
      <c r="J2" s="37"/>
    </row>
    <row r="3" spans="4:10" s="36" customFormat="1" ht="21" hidden="1" customHeight="1" x14ac:dyDescent="0.15">
      <c r="G3" s="37"/>
      <c r="I3" s="37"/>
      <c r="J3" s="37"/>
    </row>
    <row r="4" spans="4:10" s="36" customFormat="1" ht="21" hidden="1" customHeight="1" x14ac:dyDescent="0.15">
      <c r="G4" s="37"/>
      <c r="I4" s="37"/>
      <c r="J4" s="37"/>
    </row>
    <row r="5" spans="4:10" ht="21" hidden="1" customHeight="1" x14ac:dyDescent="0.15">
      <c r="D5" s="39"/>
    </row>
    <row r="6" spans="4:10" ht="21" customHeight="1" x14ac:dyDescent="0.15">
      <c r="D6" s="115" t="str">
        <f>"Баланс электрической энергии и мощности в "&amp;2025&amp;" году "</f>
        <v xml:space="preserve">Баланс электрической энергии и мощности в 2025 году </v>
      </c>
      <c r="E6" s="115"/>
      <c r="F6" s="115"/>
      <c r="G6" s="40"/>
      <c r="H6" s="40"/>
      <c r="I6" s="40"/>
      <c r="J6" s="40"/>
    </row>
    <row r="7" spans="4:10" s="41" customFormat="1" ht="21" customHeight="1" x14ac:dyDescent="0.15">
      <c r="D7" s="116" t="s">
        <v>236</v>
      </c>
      <c r="E7" s="116"/>
      <c r="F7" s="116"/>
      <c r="G7" s="110" t="str">
        <f>G1</f>
        <v>III квартал</v>
      </c>
      <c r="H7" s="40"/>
      <c r="I7" s="40"/>
      <c r="J7" s="40"/>
    </row>
    <row r="8" spans="4:10" s="41" customFormat="1" x14ac:dyDescent="0.15">
      <c r="D8" s="42"/>
      <c r="E8" s="42"/>
      <c r="F8" s="42"/>
      <c r="G8" s="43"/>
      <c r="H8" s="43"/>
      <c r="I8" s="43"/>
      <c r="J8" s="44" t="str">
        <f>"Форма 4 ("&amp;G1&amp;")"</f>
        <v>Форма 4 (III квартал)</v>
      </c>
    </row>
    <row r="9" spans="4:10" s="45" customFormat="1" ht="29.25" customHeight="1" x14ac:dyDescent="0.25">
      <c r="D9" s="46" t="s">
        <v>38</v>
      </c>
      <c r="E9" s="46" t="s">
        <v>39</v>
      </c>
      <c r="F9" s="46" t="s">
        <v>40</v>
      </c>
      <c r="G9" s="46" t="str">
        <f>"План " &amp;$G$1&amp;" "&amp; 2023</f>
        <v>План III квартал 2023</v>
      </c>
      <c r="H9" s="46" t="str">
        <f>"Факт " &amp;$G$1&amp;" "&amp; 2023</f>
        <v>Факт III квартал 2023</v>
      </c>
      <c r="I9" s="46" t="str">
        <f>"План " &amp;$G$1&amp;" "&amp;2024</f>
        <v>План III квартал 2024</v>
      </c>
      <c r="J9" s="46" t="str">
        <f>"План " &amp;$G$1&amp;" "&amp; 2025</f>
        <v>План III квартал 2025</v>
      </c>
    </row>
    <row r="10" spans="4:10" s="47" customFormat="1" ht="12" customHeight="1" x14ac:dyDescent="0.25">
      <c r="D10" s="48">
        <v>1</v>
      </c>
      <c r="E10" s="48">
        <v>2</v>
      </c>
      <c r="F10" s="48">
        <v>3</v>
      </c>
      <c r="G10" s="48">
        <v>4</v>
      </c>
      <c r="H10" s="48">
        <v>5</v>
      </c>
      <c r="I10" s="48">
        <v>6</v>
      </c>
      <c r="J10" s="48">
        <v>7</v>
      </c>
    </row>
    <row r="11" spans="4:10" s="41" customFormat="1" x14ac:dyDescent="0.15">
      <c r="D11" s="49" t="s">
        <v>41</v>
      </c>
      <c r="E11" s="50" t="s">
        <v>42</v>
      </c>
      <c r="F11" s="51" t="s">
        <v>43</v>
      </c>
      <c r="G11" s="54">
        <f>(июль!G11+август!G11+сентябрь!G11)/3</f>
        <v>0.40000000000000008</v>
      </c>
      <c r="H11" s="54">
        <f>(июль!H11+август!H11+сентябрь!H11)/3</f>
        <v>0.40000000000000008</v>
      </c>
      <c r="I11" s="54">
        <f>(июль!I11+август!I11+сентябрь!I11)/3</f>
        <v>0.40000000000000008</v>
      </c>
      <c r="J11" s="54">
        <f>(июль!J11+август!J11+сентябрь!J11)/3</f>
        <v>0.40000000000000008</v>
      </c>
    </row>
    <row r="12" spans="4:10" s="41" customFormat="1" x14ac:dyDescent="0.15">
      <c r="D12" s="49" t="s">
        <v>44</v>
      </c>
      <c r="E12" s="50" t="s">
        <v>45</v>
      </c>
      <c r="F12" s="51" t="s">
        <v>43</v>
      </c>
      <c r="G12" s="54">
        <f>(июль!G12+август!G12+сентябрь!G12)/3</f>
        <v>0.40000000000000008</v>
      </c>
      <c r="H12" s="54">
        <f>(июль!H12+август!H12+сентябрь!H12)/3</f>
        <v>0.40000000000000008</v>
      </c>
      <c r="I12" s="54">
        <f>(июль!I12+август!I12+сентябрь!I12)/3</f>
        <v>0.40000000000000008</v>
      </c>
      <c r="J12" s="54">
        <f>(июль!J12+август!J12+сентябрь!J12)/3</f>
        <v>0.40000000000000008</v>
      </c>
    </row>
    <row r="13" spans="4:10" s="41" customFormat="1" x14ac:dyDescent="0.15">
      <c r="D13" s="49" t="s">
        <v>46</v>
      </c>
      <c r="E13" s="50" t="s">
        <v>47</v>
      </c>
      <c r="F13" s="51" t="s">
        <v>43</v>
      </c>
      <c r="G13" s="54">
        <f>(июль!G13+август!G13+сентябрь!G13)/3</f>
        <v>0.20000000000000004</v>
      </c>
      <c r="H13" s="54">
        <f>(июль!H13+август!H13+сентябрь!H13)/3</f>
        <v>0.20000000000000004</v>
      </c>
      <c r="I13" s="54">
        <f>(июль!I13+август!I13+сентябрь!I13)/3</f>
        <v>0.20000000000000004</v>
      </c>
      <c r="J13" s="54">
        <f>(июль!J13+август!J13+сентябрь!J13)/3</f>
        <v>0.20000000000000004</v>
      </c>
    </row>
    <row r="14" spans="4:10" s="41" customFormat="1" x14ac:dyDescent="0.15">
      <c r="D14" s="49" t="s">
        <v>48</v>
      </c>
      <c r="E14" s="50" t="s">
        <v>49</v>
      </c>
      <c r="F14" s="51" t="s">
        <v>43</v>
      </c>
      <c r="G14" s="54">
        <f>(июль!G14+август!G14+сентябрь!G14)/3</f>
        <v>1.9227046146953405E-3</v>
      </c>
      <c r="H14" s="54">
        <f>(июль!H14+август!H14+сентябрь!H14)/3</f>
        <v>3.9980495818399045E-4</v>
      </c>
      <c r="I14" s="54">
        <f>(июль!I14+август!I14+сентябрь!I14)/3</f>
        <v>4.2969563620071684E-3</v>
      </c>
      <c r="J14" s="54">
        <f>(июль!J14+август!J14+сентябрь!J14)/3</f>
        <v>2.9970519115890084E-3</v>
      </c>
    </row>
    <row r="15" spans="4:10" s="41" customFormat="1" ht="22.5" x14ac:dyDescent="0.15">
      <c r="D15" s="49" t="s">
        <v>50</v>
      </c>
      <c r="E15" s="53" t="s">
        <v>51</v>
      </c>
      <c r="F15" s="51" t="s">
        <v>43</v>
      </c>
      <c r="G15" s="54">
        <f>(июль!G15+август!G15+сентябрь!G15)/3</f>
        <v>0</v>
      </c>
      <c r="H15" s="54">
        <f>(июль!H15+август!H15+сентябрь!H15)/3</f>
        <v>0</v>
      </c>
      <c r="I15" s="54">
        <f>(июль!I15+август!I15+сентябрь!I15)/3</f>
        <v>0</v>
      </c>
      <c r="J15" s="54">
        <f>(июль!J15+август!J15+сентябрь!J15)/3</f>
        <v>0</v>
      </c>
    </row>
    <row r="16" spans="4:10" s="41" customFormat="1" x14ac:dyDescent="0.15">
      <c r="D16" s="49" t="s">
        <v>52</v>
      </c>
      <c r="E16" s="50" t="s">
        <v>53</v>
      </c>
      <c r="F16" s="51" t="s">
        <v>43</v>
      </c>
      <c r="G16" s="54">
        <f>(июль!G16+август!G16+сентябрь!G16)/3</f>
        <v>-0.19807729538530469</v>
      </c>
      <c r="H16" s="54">
        <f>(июль!H16+август!H16+сентябрь!H16)/3</f>
        <v>-0.19960019504181603</v>
      </c>
      <c r="I16" s="54">
        <f>(июль!I16+август!I16+сентябрь!I16)/3</f>
        <v>-0.19570304363799285</v>
      </c>
      <c r="J16" s="54">
        <f>(июль!J16+август!J16+сентябрь!J16)/3</f>
        <v>-0.19700294808841101</v>
      </c>
    </row>
    <row r="17" spans="4:10" s="41" customFormat="1" x14ac:dyDescent="0.15">
      <c r="D17" s="49" t="s">
        <v>54</v>
      </c>
      <c r="E17" s="53" t="s">
        <v>55</v>
      </c>
      <c r="F17" s="51" t="s">
        <v>43</v>
      </c>
      <c r="G17" s="54">
        <f>(июль!G17+август!G17+сентябрь!G17)/3</f>
        <v>0</v>
      </c>
      <c r="H17" s="54">
        <f>(июль!H17+август!H17+сентябрь!H17)/3</f>
        <v>0</v>
      </c>
      <c r="I17" s="54">
        <f>(июль!I17+август!I17+сентябрь!I17)/3</f>
        <v>0</v>
      </c>
      <c r="J17" s="54">
        <f>(июль!J17+август!J17+сентябрь!J17)/3</f>
        <v>0</v>
      </c>
    </row>
    <row r="18" spans="4:10" ht="15" x14ac:dyDescent="0.15">
      <c r="D18" s="55" t="s">
        <v>56</v>
      </c>
      <c r="E18" s="56" t="s">
        <v>57</v>
      </c>
      <c r="F18" s="51" t="s">
        <v>235</v>
      </c>
      <c r="G18" s="54">
        <f>(июль!G18+август!G18+сентябрь!G18)/3</f>
        <v>0</v>
      </c>
      <c r="H18" s="54">
        <f>(июль!H18+август!H18+сентябрь!H18)/3</f>
        <v>0</v>
      </c>
      <c r="I18" s="54">
        <f>(июль!I18+август!I18+сентябрь!I18)/3</f>
        <v>0</v>
      </c>
      <c r="J18" s="54">
        <f>(июль!J18+август!J18+сентябрь!J18)/3</f>
        <v>0</v>
      </c>
    </row>
    <row r="19" spans="4:10" s="41" customFormat="1" ht="15" x14ac:dyDescent="0.15">
      <c r="D19" s="55" t="s">
        <v>58</v>
      </c>
      <c r="E19" s="53" t="s">
        <v>59</v>
      </c>
      <c r="F19" s="51" t="s">
        <v>43</v>
      </c>
      <c r="G19" s="54">
        <f>(июль!G19+август!G19+сентябрь!G19)/3</f>
        <v>-0.19807729538530469</v>
      </c>
      <c r="H19" s="54">
        <f>(июль!H19+август!H19+сентябрь!H19)/3</f>
        <v>-0.19960019504181603</v>
      </c>
      <c r="I19" s="54">
        <f>(июль!I19+август!I19+сентябрь!I19)/3</f>
        <v>-0.19570304363799285</v>
      </c>
      <c r="J19" s="54">
        <f>(июль!J19+август!J19+сентябрь!J19)/3</f>
        <v>-0.19700294808841101</v>
      </c>
    </row>
    <row r="20" spans="4:10" ht="15" x14ac:dyDescent="0.15">
      <c r="D20" s="55" t="s">
        <v>60</v>
      </c>
      <c r="E20" s="53" t="s">
        <v>61</v>
      </c>
      <c r="F20" s="51" t="s">
        <v>43</v>
      </c>
      <c r="G20" s="54">
        <f>(июль!G20+август!G20+сентябрь!G20)/3</f>
        <v>0</v>
      </c>
      <c r="H20" s="54">
        <f>(июль!H20+август!H20+сентябрь!H20)/3</f>
        <v>0</v>
      </c>
      <c r="I20" s="54">
        <f>(июль!I20+август!I20+сентябрь!I20)/3</f>
        <v>0</v>
      </c>
      <c r="J20" s="54">
        <f>(июль!J20+август!J20+сентябрь!J20)/3</f>
        <v>0</v>
      </c>
    </row>
    <row r="21" spans="4:10" ht="15" x14ac:dyDescent="0.15">
      <c r="D21" s="55" t="s">
        <v>62</v>
      </c>
      <c r="E21" s="57" t="s">
        <v>63</v>
      </c>
      <c r="F21" s="58" t="s">
        <v>64</v>
      </c>
      <c r="G21" s="59"/>
      <c r="H21" s="59"/>
      <c r="I21" s="59"/>
      <c r="J21" s="54">
        <f>(июль!J21+август!J21+сентябрь!J21)</f>
        <v>5.2847999999999992E-2</v>
      </c>
    </row>
    <row r="22" spans="4:10" s="41" customFormat="1" x14ac:dyDescent="0.15">
      <c r="D22" s="49" t="s">
        <v>65</v>
      </c>
      <c r="E22" s="50" t="s">
        <v>66</v>
      </c>
      <c r="F22" s="58" t="s">
        <v>64</v>
      </c>
      <c r="G22" s="54">
        <f>(июль!G22+август!G22+сентябрь!G22)</f>
        <v>6.1084590600000002E-2</v>
      </c>
      <c r="H22" s="54">
        <f>(июль!H22+август!H22+сентябрь!H22)</f>
        <v>5.1844559999999998E-2</v>
      </c>
      <c r="I22" s="54">
        <f>(июль!I22+август!I22+сентябрь!I22)</f>
        <v>6.4774849999999995E-2</v>
      </c>
      <c r="J22" s="54">
        <f>(июль!J22+август!J22+сентябрь!J22)</f>
        <v>5.3510683000000003E-2</v>
      </c>
    </row>
    <row r="23" spans="4:10" s="41" customFormat="1" ht="15" x14ac:dyDescent="0.15">
      <c r="D23" s="55" t="s">
        <v>67</v>
      </c>
      <c r="E23" s="57" t="s">
        <v>68</v>
      </c>
      <c r="F23" s="58" t="s">
        <v>64</v>
      </c>
      <c r="G23" s="59"/>
      <c r="H23" s="59"/>
      <c r="I23" s="59"/>
      <c r="J23" s="54">
        <f>(июль!J23+август!J23+сентябрь!J23)</f>
        <v>0.44159999999999999</v>
      </c>
    </row>
    <row r="24" spans="4:10" s="41" customFormat="1" x14ac:dyDescent="0.15">
      <c r="D24" s="49" t="s">
        <v>69</v>
      </c>
      <c r="E24" s="53" t="s">
        <v>70</v>
      </c>
      <c r="F24" s="58" t="s">
        <v>64</v>
      </c>
      <c r="G24" s="54">
        <f>(июль!G24+август!G24+сентябрь!G24)</f>
        <v>0</v>
      </c>
      <c r="H24" s="54">
        <f>(июль!H24+август!H24+сентябрь!H24)</f>
        <v>0</v>
      </c>
      <c r="I24" s="54">
        <f>(июль!I24+август!I24+сентябрь!I24)</f>
        <v>0</v>
      </c>
      <c r="J24" s="54">
        <f>(июль!J24+август!J24+сентябрь!J24)</f>
        <v>0</v>
      </c>
    </row>
    <row r="25" spans="4:10" s="41" customFormat="1" x14ac:dyDescent="0.15">
      <c r="D25" s="49" t="s">
        <v>71</v>
      </c>
      <c r="E25" s="53" t="s">
        <v>72</v>
      </c>
      <c r="F25" s="58" t="s">
        <v>64</v>
      </c>
      <c r="G25" s="54">
        <f>(июль!G25+август!G25+сентябрь!G25)</f>
        <v>0</v>
      </c>
      <c r="H25" s="54">
        <f>(июль!H25+август!H25+сентябрь!H25)</f>
        <v>0</v>
      </c>
      <c r="I25" s="54">
        <f>(июль!I25+август!I25+сентябрь!I25)</f>
        <v>0</v>
      </c>
      <c r="J25" s="54">
        <f>(июль!J25+август!J25+сентябрь!J25)</f>
        <v>0</v>
      </c>
    </row>
    <row r="26" spans="4:10" s="41" customFormat="1" x14ac:dyDescent="0.15">
      <c r="D26" s="49" t="s">
        <v>73</v>
      </c>
      <c r="E26" s="50" t="s">
        <v>74</v>
      </c>
      <c r="F26" s="58" t="s">
        <v>64</v>
      </c>
      <c r="G26" s="54">
        <f>(июль!G26+август!G26+сентябрь!G26)</f>
        <v>4.2357486999999999E-3</v>
      </c>
      <c r="H26" s="54">
        <f>(июль!H26+август!H26+сентябрь!H26)</f>
        <v>8.8331E-4</v>
      </c>
      <c r="I26" s="54">
        <f>(июль!I26+август!I26+сентябрь!I26)</f>
        <v>9.4631009999999998E-3</v>
      </c>
      <c r="J26" s="54">
        <f>(июль!J26+август!J26+сентябрь!J26)</f>
        <v>6.5992099999999995E-3</v>
      </c>
    </row>
    <row r="27" spans="4:10" x14ac:dyDescent="0.15">
      <c r="D27" s="49" t="s">
        <v>75</v>
      </c>
      <c r="E27" s="53" t="s">
        <v>76</v>
      </c>
      <c r="F27" s="58" t="s">
        <v>64</v>
      </c>
      <c r="G27" s="54">
        <f>(июль!G27+август!G27+сентябрь!G27)</f>
        <v>4.2357486999999999E-3</v>
      </c>
      <c r="H27" s="54">
        <f>(июль!H27+август!H27+сентябрь!H27)</f>
        <v>8.8331E-4</v>
      </c>
      <c r="I27" s="54">
        <f>(июль!I27+август!I27+сентябрь!I27)</f>
        <v>9.4631009999999998E-3</v>
      </c>
      <c r="J27" s="54">
        <f>(июль!J27+август!J27+сентябрь!J27)</f>
        <v>6.5992099999999995E-3</v>
      </c>
    </row>
    <row r="28" spans="4:10" x14ac:dyDescent="0.15">
      <c r="D28" s="49" t="s">
        <v>77</v>
      </c>
      <c r="E28" s="56" t="s">
        <v>78</v>
      </c>
      <c r="F28" s="51" t="s">
        <v>79</v>
      </c>
      <c r="G28" s="54">
        <f t="shared" ref="G28" si="0">(G27/G22*100)</f>
        <v>6.9342344090295009</v>
      </c>
      <c r="H28" s="54">
        <f t="shared" ref="H28" si="1">(H27/H22*100)</f>
        <v>1.7037660267538195</v>
      </c>
      <c r="I28" s="54">
        <f t="shared" ref="I28" si="2">(I27/I22*100)</f>
        <v>14.609221017107721</v>
      </c>
      <c r="J28" s="54">
        <f t="shared" ref="J28" si="3">(J27/J22*100)</f>
        <v>12.332509379482222</v>
      </c>
    </row>
    <row r="29" spans="4:10" x14ac:dyDescent="0.15">
      <c r="D29" s="49" t="s">
        <v>80</v>
      </c>
      <c r="E29" s="53" t="s">
        <v>81</v>
      </c>
      <c r="F29" s="58" t="s">
        <v>64</v>
      </c>
      <c r="G29" s="54">
        <f>(июль!G29+август!G29+сентябрь!G29)</f>
        <v>0</v>
      </c>
      <c r="H29" s="54">
        <f>(июль!H29+август!H29+сентябрь!H29)</f>
        <v>0</v>
      </c>
      <c r="I29" s="54">
        <f>(июль!I29+август!I29+сентябрь!I29)</f>
        <v>0</v>
      </c>
      <c r="J29" s="54">
        <f>(июль!J29+август!J29+сентябрь!J29)</f>
        <v>0</v>
      </c>
    </row>
    <row r="30" spans="4:10" x14ac:dyDescent="0.15">
      <c r="D30" s="49" t="s">
        <v>82</v>
      </c>
      <c r="E30" s="56" t="s">
        <v>83</v>
      </c>
      <c r="F30" s="51" t="s">
        <v>84</v>
      </c>
      <c r="G30" s="52"/>
      <c r="H30" s="52"/>
      <c r="I30" s="52"/>
      <c r="J30" s="52"/>
    </row>
    <row r="31" spans="4:10" s="41" customFormat="1" x14ac:dyDescent="0.15">
      <c r="D31" s="49" t="s">
        <v>85</v>
      </c>
      <c r="E31" s="50" t="s">
        <v>86</v>
      </c>
      <c r="F31" s="58" t="s">
        <v>64</v>
      </c>
      <c r="G31" s="54">
        <f>(июль!G31+август!G31+сентябрь!G31)</f>
        <v>5.6848841900000002E-2</v>
      </c>
      <c r="H31" s="54">
        <f>(июль!H31+август!H31+сентябрь!H31)</f>
        <v>5.096125E-2</v>
      </c>
      <c r="I31" s="54">
        <f>(июль!I31+август!I31+сентябрь!I31)</f>
        <v>5.5311749E-2</v>
      </c>
      <c r="J31" s="54">
        <f>(июль!J31+август!J31+сентябрь!J31)</f>
        <v>4.6911473000000002E-2</v>
      </c>
    </row>
    <row r="32" spans="4:10" s="41" customFormat="1" x14ac:dyDescent="0.15">
      <c r="D32" s="49" t="s">
        <v>87</v>
      </c>
      <c r="E32" s="53" t="s">
        <v>70</v>
      </c>
      <c r="F32" s="58" t="s">
        <v>64</v>
      </c>
      <c r="G32" s="54">
        <f>(июль!G32+август!G32+сентябрь!G32)</f>
        <v>0</v>
      </c>
      <c r="H32" s="54">
        <f>(июль!H32+август!H32+сентябрь!H32)</f>
        <v>0</v>
      </c>
      <c r="I32" s="54">
        <f>(июль!I32+август!I32+сентябрь!I32)</f>
        <v>0</v>
      </c>
      <c r="J32" s="54">
        <f>(июль!J32+август!J32+сентябрь!J32)</f>
        <v>0</v>
      </c>
    </row>
    <row r="33" spans="4:10" s="41" customFormat="1" x14ac:dyDescent="0.15">
      <c r="D33" s="49" t="s">
        <v>88</v>
      </c>
      <c r="E33" s="53" t="s">
        <v>72</v>
      </c>
      <c r="F33" s="58" t="s">
        <v>64</v>
      </c>
      <c r="G33" s="54">
        <f>(июль!G33+август!G33+сентябрь!G33)</f>
        <v>0</v>
      </c>
      <c r="H33" s="54">
        <f>(июль!H33+август!H33+сентябрь!H33)</f>
        <v>0</v>
      </c>
      <c r="I33" s="54">
        <f>(июль!I33+август!I33+сентябрь!I33)</f>
        <v>0</v>
      </c>
      <c r="J33" s="54">
        <f>(июль!J33+август!J33+сентябрь!J33)</f>
        <v>0</v>
      </c>
    </row>
    <row r="34" spans="4:10" x14ac:dyDescent="0.15">
      <c r="D34" s="49" t="s">
        <v>89</v>
      </c>
      <c r="E34" s="50" t="s">
        <v>90</v>
      </c>
      <c r="F34" s="58" t="s">
        <v>64</v>
      </c>
      <c r="G34" s="54">
        <f>(июль!G34+август!G34+сентябрь!G34)</f>
        <v>0</v>
      </c>
      <c r="H34" s="54">
        <f>(июль!H34+август!H34+сентябрь!H34)</f>
        <v>2.14905E-3</v>
      </c>
      <c r="I34" s="54">
        <f>(июль!I34+август!I34+сентябрь!I34)</f>
        <v>0</v>
      </c>
      <c r="J34" s="54">
        <f>(июль!J34+август!J34+сентябрь!J34)</f>
        <v>0</v>
      </c>
    </row>
    <row r="35" spans="4:10" x14ac:dyDescent="0.15">
      <c r="D35" s="49" t="s">
        <v>91</v>
      </c>
      <c r="E35" s="53" t="s">
        <v>92</v>
      </c>
      <c r="F35" s="58" t="s">
        <v>64</v>
      </c>
      <c r="G35" s="54">
        <f>(июль!G35+август!G35+сентябрь!G35)</f>
        <v>0</v>
      </c>
      <c r="H35" s="54">
        <f>(июль!H35+август!H35+сентябрь!H35)</f>
        <v>2.14905E-3</v>
      </c>
      <c r="I35" s="54">
        <f>(июль!I35+август!I35+сентябрь!I35)</f>
        <v>0</v>
      </c>
      <c r="J35" s="54">
        <f>(июль!J35+август!J35+сентябрь!J35)</f>
        <v>0</v>
      </c>
    </row>
    <row r="36" spans="4:10" x14ac:dyDescent="0.15">
      <c r="D36" s="49" t="s">
        <v>93</v>
      </c>
      <c r="E36" s="53" t="s">
        <v>94</v>
      </c>
      <c r="F36" s="58" t="s">
        <v>64</v>
      </c>
      <c r="G36" s="54">
        <f>(июль!G36+август!G36+сентябрь!G36)</f>
        <v>0</v>
      </c>
      <c r="H36" s="54">
        <f>(июль!H36+август!H36+сентябрь!H36)</f>
        <v>0</v>
      </c>
      <c r="I36" s="54">
        <f>(июль!I36+август!I36+сентябрь!I36)</f>
        <v>0</v>
      </c>
      <c r="J36" s="54">
        <f>(июль!J36+август!J36+сентябрь!J36)</f>
        <v>0</v>
      </c>
    </row>
    <row r="37" spans="4:10" x14ac:dyDescent="0.15">
      <c r="D37" s="49" t="s">
        <v>95</v>
      </c>
      <c r="E37" s="56" t="s">
        <v>96</v>
      </c>
      <c r="F37" s="51" t="s">
        <v>79</v>
      </c>
      <c r="G37" s="54">
        <f>(июль!G37+август!G37+сентябрь!G37)</f>
        <v>0</v>
      </c>
      <c r="H37" s="54">
        <f>(июль!H37+август!H37+сентябрь!H37)</f>
        <v>0</v>
      </c>
      <c r="I37" s="54">
        <f>(июль!I37+август!I37+сентябрь!I37)</f>
        <v>0</v>
      </c>
      <c r="J37" s="54">
        <f>(июль!J37+август!J37+сентябрь!J37)</f>
        <v>0</v>
      </c>
    </row>
    <row r="38" spans="4:10" s="41" customFormat="1" x14ac:dyDescent="0.15">
      <c r="D38" s="49" t="s">
        <v>97</v>
      </c>
      <c r="E38" s="50" t="s">
        <v>98</v>
      </c>
      <c r="F38" s="58" t="s">
        <v>64</v>
      </c>
      <c r="G38" s="54">
        <f>(июль!G38+август!G38+сентябрь!G38)</f>
        <v>4.2357486999999999E-3</v>
      </c>
      <c r="H38" s="54">
        <f>(июль!H38+август!H38+сентябрь!H38)</f>
        <v>3.0323600000000004E-3</v>
      </c>
      <c r="I38" s="54">
        <f>(июль!I38+август!I38+сентябрь!I38)</f>
        <v>9.4631009999999998E-3</v>
      </c>
      <c r="J38" s="54">
        <f>(июль!J38+август!J38+сентябрь!J38)</f>
        <v>6.5992099999999995E-3</v>
      </c>
    </row>
    <row r="39" spans="4:10" s="41" customFormat="1" ht="22.5" x14ac:dyDescent="0.15">
      <c r="D39" s="49" t="s">
        <v>99</v>
      </c>
      <c r="E39" s="53" t="s">
        <v>51</v>
      </c>
      <c r="F39" s="58" t="s">
        <v>64</v>
      </c>
      <c r="G39" s="54">
        <f>(июль!G39+август!G39+сентябрь!G39)</f>
        <v>0</v>
      </c>
      <c r="H39" s="54">
        <f>(июль!H39+август!H39+сентябрь!H39)</f>
        <v>0</v>
      </c>
      <c r="I39" s="54">
        <f>(июль!I39+август!I39+сентябрь!I39)</f>
        <v>0</v>
      </c>
      <c r="J39" s="54">
        <f>(июль!J39+август!J39+сентябрь!J39)</f>
        <v>0</v>
      </c>
    </row>
    <row r="40" spans="4:10" s="41" customFormat="1" ht="22.5" x14ac:dyDescent="0.15">
      <c r="D40" s="49" t="s">
        <v>100</v>
      </c>
      <c r="E40" s="53" t="s">
        <v>101</v>
      </c>
      <c r="F40" s="58" t="s">
        <v>64</v>
      </c>
      <c r="G40" s="54">
        <f>(июль!G40+август!G40+сентябрь!G40)</f>
        <v>0</v>
      </c>
      <c r="H40" s="54">
        <f>(июль!H40+август!H40+сентябрь!H40)</f>
        <v>0</v>
      </c>
      <c r="I40" s="54">
        <f>(июль!I40+август!I40+сентябрь!I40)</f>
        <v>0</v>
      </c>
      <c r="J40" s="54">
        <f>(июль!J40+август!J40+сентябрь!J40)</f>
        <v>0</v>
      </c>
    </row>
    <row r="41" spans="4:10" s="41" customFormat="1" x14ac:dyDescent="0.15">
      <c r="D41" s="49" t="s">
        <v>102</v>
      </c>
      <c r="E41" s="50" t="s">
        <v>103</v>
      </c>
      <c r="F41" s="58" t="s">
        <v>64</v>
      </c>
      <c r="G41" s="54">
        <f>(июль!G41+август!G41+сентябрь!G41)</f>
        <v>-5.6848841900000002E-2</v>
      </c>
      <c r="H41" s="54">
        <f>(июль!H41+август!H41+сентябрь!H41)</f>
        <v>-4.88122E-2</v>
      </c>
      <c r="I41" s="54">
        <f>(июль!I41+август!I41+сентябрь!I41)</f>
        <v>-5.5311749E-2</v>
      </c>
      <c r="J41" s="54">
        <f>(июль!J41+август!J41+сентябрь!J41)</f>
        <v>-4.6911473000000002E-2</v>
      </c>
    </row>
    <row r="42" spans="4:10" s="41" customFormat="1" ht="15" customHeight="1" x14ac:dyDescent="0.15">
      <c r="D42" s="49" t="s">
        <v>104</v>
      </c>
      <c r="E42" s="53" t="s">
        <v>55</v>
      </c>
      <c r="F42" s="58" t="s">
        <v>64</v>
      </c>
      <c r="G42" s="54">
        <f>(июль!G42+август!G42+сентябрь!G42)</f>
        <v>0</v>
      </c>
      <c r="H42" s="54">
        <f>(июль!H42+август!H42+сентябрь!H42)</f>
        <v>0</v>
      </c>
      <c r="I42" s="54">
        <f>(июль!I42+август!I42+сентябрь!I42)</f>
        <v>0</v>
      </c>
      <c r="J42" s="54">
        <f>(июль!J42+август!J42+сентябрь!J42)</f>
        <v>0</v>
      </c>
    </row>
    <row r="43" spans="4:10" x14ac:dyDescent="0.15">
      <c r="D43" s="49" t="s">
        <v>105</v>
      </c>
      <c r="E43" s="56" t="s">
        <v>57</v>
      </c>
      <c r="F43" s="58" t="s">
        <v>64</v>
      </c>
      <c r="G43" s="54">
        <f>(июль!G43+август!G43+сентябрь!G43)</f>
        <v>0</v>
      </c>
      <c r="H43" s="54">
        <f>(июль!H43+август!H43+сентябрь!H43)</f>
        <v>0</v>
      </c>
      <c r="I43" s="54">
        <f>(июль!I43+август!I43+сентябрь!I43)</f>
        <v>0</v>
      </c>
      <c r="J43" s="54">
        <f>(июль!J43+август!J43+сентябрь!J43)</f>
        <v>0</v>
      </c>
    </row>
    <row r="44" spans="4:10" s="41" customFormat="1" x14ac:dyDescent="0.15">
      <c r="D44" s="49" t="s">
        <v>106</v>
      </c>
      <c r="E44" s="53" t="s">
        <v>59</v>
      </c>
      <c r="F44" s="58" t="s">
        <v>64</v>
      </c>
      <c r="G44" s="54">
        <f>(июль!G44+август!G44+сентябрь!G44)</f>
        <v>5.38981163E-2</v>
      </c>
      <c r="H44" s="54">
        <f>(июль!H44+август!H44+сентябрь!H44)</f>
        <v>5.096125E-2</v>
      </c>
      <c r="I44" s="54">
        <f>(июль!I44+август!I44+сентябрь!I44)</f>
        <v>5.2546162399999999E-2</v>
      </c>
      <c r="J44" s="54">
        <f>(июль!J44+август!J44+сентябрь!J44)</f>
        <v>4.6911471999999996E-2</v>
      </c>
    </row>
    <row r="45" spans="4:10" x14ac:dyDescent="0.15">
      <c r="D45" s="49" t="s">
        <v>107</v>
      </c>
      <c r="E45" s="53" t="s">
        <v>61</v>
      </c>
      <c r="F45" s="58" t="s">
        <v>64</v>
      </c>
      <c r="G45" s="54">
        <f>(июль!G45+август!G45+сентябрь!G45)</f>
        <v>0</v>
      </c>
      <c r="H45" s="54">
        <f>(июль!H45+август!H45+сентябрь!H45)</f>
        <v>0</v>
      </c>
      <c r="I45" s="54">
        <f>(июль!I45+август!I45+сентябрь!I45)</f>
        <v>0</v>
      </c>
      <c r="J45" s="54">
        <f>(июль!J45+август!J45+сентябрь!J45)</f>
        <v>0</v>
      </c>
    </row>
    <row r="46" spans="4:10" x14ac:dyDescent="0.15">
      <c r="D46" s="49" t="s">
        <v>108</v>
      </c>
      <c r="E46" s="50" t="s">
        <v>109</v>
      </c>
      <c r="F46" s="58" t="s">
        <v>64</v>
      </c>
      <c r="G46" s="54">
        <f>(июль!G46+август!G46+сентябрь!G46)</f>
        <v>0</v>
      </c>
      <c r="H46" s="54">
        <f>(июль!H46+август!H46+сентябрь!H46)</f>
        <v>0</v>
      </c>
      <c r="I46" s="54">
        <f>(июль!I46+август!I46+сентябрь!I46)</f>
        <v>0</v>
      </c>
      <c r="J46" s="54">
        <f>(июль!J46+август!J46+сентябрь!J46)</f>
        <v>0</v>
      </c>
    </row>
    <row r="47" spans="4:10" x14ac:dyDescent="0.15">
      <c r="D47" s="49" t="s">
        <v>110</v>
      </c>
      <c r="E47" s="53" t="s">
        <v>111</v>
      </c>
      <c r="F47" s="58" t="s">
        <v>64</v>
      </c>
      <c r="G47" s="54">
        <f>(июль!G47+август!G47+сентябрь!G47)</f>
        <v>0</v>
      </c>
      <c r="H47" s="54">
        <f>(июль!H47+август!H47+сентябрь!H47)</f>
        <v>0</v>
      </c>
      <c r="I47" s="54">
        <f>(июль!I47+август!I47+сентябрь!I47)</f>
        <v>0</v>
      </c>
      <c r="J47" s="54">
        <f>(июль!J47+август!J47+сентябрь!J47)</f>
        <v>0</v>
      </c>
    </row>
    <row r="48" spans="4:10" x14ac:dyDescent="0.15">
      <c r="D48" s="49" t="s">
        <v>112</v>
      </c>
      <c r="E48" s="53" t="s">
        <v>113</v>
      </c>
      <c r="F48" s="58" t="s">
        <v>64</v>
      </c>
      <c r="G48" s="54">
        <f>(июль!G48+август!G48+сентябрь!G48)</f>
        <v>0</v>
      </c>
      <c r="H48" s="54">
        <f>(июль!H48+август!H48+сентябрь!H48)</f>
        <v>0</v>
      </c>
      <c r="I48" s="54">
        <f>(июль!I48+август!I48+сентябрь!I48)</f>
        <v>0</v>
      </c>
      <c r="J48" s="54">
        <f>(июль!J48+август!J48+сентябрь!J48)</f>
        <v>0</v>
      </c>
    </row>
    <row r="49" spans="4:10" x14ac:dyDescent="0.15">
      <c r="D49" s="49" t="s">
        <v>114</v>
      </c>
      <c r="E49" s="50" t="s">
        <v>115</v>
      </c>
      <c r="F49" s="51" t="s">
        <v>116</v>
      </c>
      <c r="G49" s="54">
        <f>(июль!G49+август!G49+сентябрь!G49)</f>
        <v>0</v>
      </c>
      <c r="H49" s="54">
        <f>(июль!H49+август!H49+сентябрь!H49)</f>
        <v>0</v>
      </c>
      <c r="I49" s="54">
        <f>(июль!I49+август!I49+сентябрь!I49)</f>
        <v>0</v>
      </c>
      <c r="J49" s="54">
        <f>(июль!J49+август!J49+сентябрь!J49)</f>
        <v>0</v>
      </c>
    </row>
    <row r="50" spans="4:10" ht="33.75" x14ac:dyDescent="0.15">
      <c r="D50" s="49" t="s">
        <v>117</v>
      </c>
      <c r="E50" s="50" t="s">
        <v>118</v>
      </c>
      <c r="F50" s="51" t="s">
        <v>116</v>
      </c>
      <c r="G50" s="54">
        <f>(июль!G50+август!G50+сентябрь!G50)</f>
        <v>0</v>
      </c>
      <c r="H50" s="54">
        <f>(июль!H50+август!H50+сентябрь!H50)</f>
        <v>0</v>
      </c>
      <c r="I50" s="54">
        <f>(июль!I50+август!I50+сентябрь!I50)</f>
        <v>0</v>
      </c>
      <c r="J50" s="54">
        <f>(июль!J50+август!J50+сентябрь!J50)</f>
        <v>0</v>
      </c>
    </row>
    <row r="51" spans="4:10" x14ac:dyDescent="0.15">
      <c r="D51" s="49" t="s">
        <v>119</v>
      </c>
      <c r="E51" s="50" t="s">
        <v>120</v>
      </c>
      <c r="F51" s="51" t="s">
        <v>116</v>
      </c>
      <c r="G51" s="54">
        <f>(июль!G51+август!G51+сентябрь!G51)</f>
        <v>0</v>
      </c>
      <c r="H51" s="54">
        <f>(июль!H51+август!H51+сентябрь!H51)</f>
        <v>0</v>
      </c>
      <c r="I51" s="54">
        <f>(июль!I51+август!I51+сентябрь!I51)</f>
        <v>0</v>
      </c>
      <c r="J51" s="54">
        <f>(июль!J51+август!J51+сентябрь!J51)</f>
        <v>0</v>
      </c>
    </row>
    <row r="52" spans="4:10" ht="15" x14ac:dyDescent="0.15">
      <c r="D52" s="55" t="s">
        <v>121</v>
      </c>
      <c r="E52" s="61" t="s">
        <v>122</v>
      </c>
      <c r="F52" s="51" t="s">
        <v>116</v>
      </c>
      <c r="G52" s="54">
        <f>(июль!G52+август!G52+сентябрь!G52)</f>
        <v>0</v>
      </c>
      <c r="H52" s="54">
        <f>(июль!H52+август!H52+сентябрь!H52)</f>
        <v>0</v>
      </c>
      <c r="I52" s="54">
        <f>(июль!I52+август!I52+сентябрь!I52)</f>
        <v>0</v>
      </c>
      <c r="J52" s="54">
        <f>(июль!J52+август!J52+сентябрь!J52)</f>
        <v>0</v>
      </c>
    </row>
    <row r="53" spans="4:10" ht="22.5" x14ac:dyDescent="0.15">
      <c r="D53" s="49" t="s">
        <v>123</v>
      </c>
      <c r="E53" s="50" t="s">
        <v>124</v>
      </c>
      <c r="F53" s="51" t="s">
        <v>116</v>
      </c>
      <c r="G53" s="54">
        <f>(июль!G53+август!G53+сентябрь!G53)</f>
        <v>0</v>
      </c>
      <c r="H53" s="54">
        <f>(июль!H53+август!H53+сентябрь!H53)</f>
        <v>0</v>
      </c>
      <c r="I53" s="54">
        <f>(июль!I53+август!I53+сентябрь!I53)</f>
        <v>0</v>
      </c>
      <c r="J53" s="54">
        <f>(июль!J53+август!J53+сентябрь!J53)</f>
        <v>0</v>
      </c>
    </row>
    <row r="54" spans="4:10" x14ac:dyDescent="0.15">
      <c r="D54" s="49" t="s">
        <v>125</v>
      </c>
      <c r="E54" s="50" t="s">
        <v>126</v>
      </c>
      <c r="F54" s="51" t="s">
        <v>116</v>
      </c>
      <c r="G54" s="54">
        <f t="shared" ref="G54:I54" si="4">G51-G53</f>
        <v>0</v>
      </c>
      <c r="H54" s="54">
        <f t="shared" si="4"/>
        <v>0</v>
      </c>
      <c r="I54" s="54">
        <f t="shared" si="4"/>
        <v>0</v>
      </c>
      <c r="J54" s="54">
        <f>J51-J53</f>
        <v>0</v>
      </c>
    </row>
    <row r="55" spans="4:10" ht="15" x14ac:dyDescent="0.15">
      <c r="D55" s="55" t="s">
        <v>127</v>
      </c>
      <c r="E55" s="61" t="s">
        <v>122</v>
      </c>
      <c r="F55" s="51" t="s">
        <v>116</v>
      </c>
      <c r="G55" s="54">
        <f>(июль!G55+август!G55+сентябрь!G55)</f>
        <v>0</v>
      </c>
      <c r="H55" s="54">
        <f>(июль!H55+август!H55+сентябрь!H55)</f>
        <v>0</v>
      </c>
      <c r="I55" s="54">
        <f>(июль!I55+август!I55+сентябрь!I55)</f>
        <v>0</v>
      </c>
      <c r="J55" s="54">
        <f>(июль!J55+август!J55+сентябрь!J55)</f>
        <v>0</v>
      </c>
    </row>
    <row r="56" spans="4:10" s="41" customFormat="1" ht="15" x14ac:dyDescent="0.15">
      <c r="D56" s="55" t="s">
        <v>128</v>
      </c>
      <c r="E56" s="50" t="s">
        <v>129</v>
      </c>
      <c r="F56" s="51" t="s">
        <v>130</v>
      </c>
      <c r="G56" s="54">
        <f>(июль!G56+август!G56+сентябрь!G56)</f>
        <v>0</v>
      </c>
      <c r="H56" s="54">
        <f>(июль!H56+август!H56+сентябрь!H56)</f>
        <v>0</v>
      </c>
      <c r="I56" s="54">
        <f>(июль!I56+август!I56+сентябрь!I56)</f>
        <v>0</v>
      </c>
      <c r="J56" s="54">
        <f>(июль!J56+август!J56+сентябрь!J56)</f>
        <v>0</v>
      </c>
    </row>
    <row r="57" spans="4:10" s="41" customFormat="1" x14ac:dyDescent="0.15">
      <c r="D57" s="49"/>
      <c r="E57" s="50" t="s">
        <v>131</v>
      </c>
      <c r="F57" s="51"/>
      <c r="G57" s="59"/>
      <c r="H57" s="59"/>
      <c r="I57" s="59"/>
      <c r="J57" s="59"/>
    </row>
    <row r="58" spans="4:10" x14ac:dyDescent="0.15">
      <c r="D58" s="49" t="s">
        <v>132</v>
      </c>
      <c r="E58" s="50" t="s">
        <v>133</v>
      </c>
      <c r="F58" s="51"/>
      <c r="G58" s="62"/>
      <c r="H58" s="62"/>
      <c r="I58" s="62"/>
      <c r="J58" s="62"/>
    </row>
    <row r="59" spans="4:10" x14ac:dyDescent="0.15">
      <c r="D59" s="49" t="s">
        <v>134</v>
      </c>
      <c r="E59" s="53" t="s">
        <v>135</v>
      </c>
      <c r="F59" s="51" t="s">
        <v>174</v>
      </c>
      <c r="G59" s="54">
        <f>(июль!G59+август!G59+сентябрь!G59)</f>
        <v>2.5612677229625999E-2</v>
      </c>
      <c r="H59" s="54">
        <f>(июль!H59+август!H59+сентябрь!H59)</f>
        <v>2.9353302846062267E-2</v>
      </c>
      <c r="I59" s="54">
        <f>(июль!I59+август!I59+сентябрь!I59)</f>
        <v>2.4920155394460006E-2</v>
      </c>
      <c r="J59" s="54">
        <f>(июль!J59+август!J59+сентябрь!J59)</f>
        <v>2.1218059237900003E-2</v>
      </c>
    </row>
    <row r="60" spans="4:10" x14ac:dyDescent="0.15">
      <c r="D60" s="49" t="s">
        <v>137</v>
      </c>
      <c r="E60" s="53" t="s">
        <v>138</v>
      </c>
      <c r="F60" s="63"/>
      <c r="G60" s="54">
        <f>(июль!G60+август!G60+сентябрь!G60)</f>
        <v>0</v>
      </c>
      <c r="H60" s="54">
        <f>(июль!H60+август!H60+сентябрь!H60)</f>
        <v>0</v>
      </c>
      <c r="I60" s="54">
        <f>(июль!I60+август!I60+сентябрь!I60)</f>
        <v>0</v>
      </c>
      <c r="J60" s="54">
        <f>(июль!J60+август!J60+сентябрь!J60)</f>
        <v>0</v>
      </c>
    </row>
    <row r="61" spans="4:10" x14ac:dyDescent="0.15">
      <c r="D61" s="49" t="s">
        <v>139</v>
      </c>
      <c r="E61" s="56" t="s">
        <v>140</v>
      </c>
      <c r="F61" s="51" t="s">
        <v>141</v>
      </c>
      <c r="G61" s="54">
        <f>(июль!G61+август!G61+сентябрь!G61)</f>
        <v>0</v>
      </c>
      <c r="H61" s="54">
        <f>(июль!H61+август!H61+сентябрь!H61)</f>
        <v>0</v>
      </c>
      <c r="I61" s="54">
        <f>(июль!I61+август!I61+сентябрь!I61)</f>
        <v>0</v>
      </c>
      <c r="J61" s="54">
        <f>(июль!J61+август!J61+сентябрь!J61)</f>
        <v>0</v>
      </c>
    </row>
    <row r="62" spans="4:10" x14ac:dyDescent="0.15">
      <c r="D62" s="49" t="s">
        <v>142</v>
      </c>
      <c r="E62" s="56" t="s">
        <v>143</v>
      </c>
      <c r="F62" s="51" t="s">
        <v>141</v>
      </c>
      <c r="G62" s="54">
        <f>(июль!G62+август!G62+сентябрь!G62)</f>
        <v>0</v>
      </c>
      <c r="H62" s="54">
        <f>(июль!H62+август!H62+сентябрь!H62)</f>
        <v>0</v>
      </c>
      <c r="I62" s="54">
        <f>(июль!I62+август!I62+сентябрь!I62)</f>
        <v>0</v>
      </c>
      <c r="J62" s="54">
        <f>(июль!J62+август!J62+сентябрь!J62)</f>
        <v>0</v>
      </c>
    </row>
    <row r="63" spans="4:10" x14ac:dyDescent="0.15">
      <c r="D63" s="49" t="s">
        <v>144</v>
      </c>
      <c r="E63" s="56" t="s">
        <v>145</v>
      </c>
      <c r="F63" s="51" t="s">
        <v>175</v>
      </c>
      <c r="G63" s="54">
        <f>(июль!G63+август!G63+сентябрь!G63)</f>
        <v>0</v>
      </c>
      <c r="H63" s="54">
        <f>(июль!H63+август!H63+сентябрь!H63)</f>
        <v>0</v>
      </c>
      <c r="I63" s="54">
        <f>(июль!I63+август!I63+сентябрь!I63)</f>
        <v>0</v>
      </c>
      <c r="J63" s="54">
        <f>(июль!J63+август!J63+сентябрь!J63)</f>
        <v>0</v>
      </c>
    </row>
    <row r="64" spans="4:10" ht="15" x14ac:dyDescent="0.15">
      <c r="D64" s="49" t="s">
        <v>147</v>
      </c>
      <c r="E64" s="64" t="s">
        <v>148</v>
      </c>
      <c r="F64" s="51" t="s">
        <v>141</v>
      </c>
      <c r="G64" s="54">
        <f>(июль!G64+август!G64+сентябрь!G64)</f>
        <v>1.7611860570469744E-2</v>
      </c>
      <c r="H64" s="54">
        <f>(июль!H64+август!H64+сентябрь!H64)</f>
        <v>2.0183999992380734E-2</v>
      </c>
      <c r="I64" s="54">
        <f>(июль!I64+август!I64+сентябрь!I64)</f>
        <v>1.7135666774186643E-2</v>
      </c>
      <c r="J64" s="54">
        <f>(июль!J64+август!J64+сентябрь!J64)</f>
        <v>1.4590021086964637E-2</v>
      </c>
    </row>
    <row r="65" spans="4:10" x14ac:dyDescent="0.15">
      <c r="D65" s="49" t="s">
        <v>149</v>
      </c>
      <c r="E65" s="50" t="s">
        <v>150</v>
      </c>
      <c r="F65" s="51" t="s">
        <v>151</v>
      </c>
      <c r="G65" s="52">
        <f>(G64*10180/7000/G44)*1000</f>
        <v>475.20542438003537</v>
      </c>
      <c r="H65" s="52">
        <f>(H64*10180/7000/H31)*1000</f>
        <v>575.99259920159477</v>
      </c>
      <c r="I65" s="52">
        <f>(I64*10180/7000/I44)*1000</f>
        <v>474.25262390731706</v>
      </c>
      <c r="J65" s="52">
        <f>(J64*10180/7000/J44)*1000</f>
        <v>452.30000964156488</v>
      </c>
    </row>
    <row r="66" spans="4:10" x14ac:dyDescent="0.15">
      <c r="D66" s="49" t="s">
        <v>152</v>
      </c>
      <c r="E66" s="53" t="s">
        <v>153</v>
      </c>
      <c r="F66" s="51" t="s">
        <v>151</v>
      </c>
      <c r="G66" s="52">
        <v>0</v>
      </c>
      <c r="H66" s="52">
        <v>0</v>
      </c>
      <c r="I66" s="52">
        <v>0</v>
      </c>
      <c r="J66" s="52">
        <v>0</v>
      </c>
    </row>
    <row r="67" spans="4:10" x14ac:dyDescent="0.15">
      <c r="D67" s="49" t="s">
        <v>154</v>
      </c>
      <c r="E67" s="53" t="s">
        <v>155</v>
      </c>
      <c r="F67" s="51" t="s">
        <v>151</v>
      </c>
      <c r="G67" s="52">
        <v>0</v>
      </c>
      <c r="H67" s="52">
        <v>0</v>
      </c>
      <c r="I67" s="52">
        <v>0</v>
      </c>
      <c r="J67" s="52">
        <v>0</v>
      </c>
    </row>
    <row r="68" spans="4:10" x14ac:dyDescent="0.15">
      <c r="D68" s="49" t="s">
        <v>156</v>
      </c>
      <c r="E68" s="50" t="s">
        <v>157</v>
      </c>
      <c r="F68" s="51" t="s">
        <v>158</v>
      </c>
      <c r="G68" s="52">
        <v>0</v>
      </c>
      <c r="H68" s="52">
        <v>0</v>
      </c>
      <c r="I68" s="52">
        <v>0</v>
      </c>
      <c r="J68" s="52">
        <v>0</v>
      </c>
    </row>
    <row r="72" spans="4:10" ht="15.75" customHeight="1" x14ac:dyDescent="0.15">
      <c r="D72" s="117" t="s">
        <v>232</v>
      </c>
      <c r="E72" s="117"/>
      <c r="F72" s="118" t="s">
        <v>233</v>
      </c>
      <c r="G72" s="118"/>
      <c r="H72" s="109" t="s">
        <v>234</v>
      </c>
    </row>
    <row r="73" spans="4:10" x14ac:dyDescent="0.15">
      <c r="D73" s="66"/>
      <c r="E73" s="67"/>
      <c r="F73" s="68"/>
      <c r="G73" s="68"/>
      <c r="H73" s="69"/>
    </row>
    <row r="74" spans="4:10" x14ac:dyDescent="0.15">
      <c r="D74" s="66"/>
      <c r="E74" s="67"/>
      <c r="F74" s="69"/>
      <c r="G74" s="69"/>
      <c r="H74" s="69"/>
    </row>
    <row r="75" spans="4:10" ht="23.25" customHeight="1" x14ac:dyDescent="0.15">
      <c r="D75" s="114" t="s">
        <v>159</v>
      </c>
      <c r="E75" s="114"/>
      <c r="F75" s="118"/>
      <c r="G75" s="118"/>
      <c r="H75" s="65"/>
    </row>
    <row r="76" spans="4:10" ht="6" customHeight="1" x14ac:dyDescent="0.15">
      <c r="F76" s="70"/>
      <c r="G76" s="70"/>
    </row>
    <row r="77" spans="4:10" ht="41.25" customHeight="1" x14ac:dyDescent="0.15">
      <c r="D77" s="113" t="s">
        <v>160</v>
      </c>
      <c r="E77" s="114"/>
      <c r="F77" s="114"/>
      <c r="G77" s="114"/>
      <c r="H77" s="114"/>
      <c r="I77" s="114"/>
      <c r="J77" s="114"/>
    </row>
    <row r="78" spans="4:10" ht="45.75" customHeight="1" x14ac:dyDescent="0.15">
      <c r="D78" s="113" t="s">
        <v>161</v>
      </c>
      <c r="E78" s="114"/>
      <c r="F78" s="114"/>
      <c r="G78" s="114"/>
      <c r="H78" s="114"/>
      <c r="I78" s="114"/>
      <c r="J78" s="114"/>
    </row>
    <row r="79" spans="4:10" x14ac:dyDescent="0.15">
      <c r="D79" s="65"/>
      <c r="E79" s="65"/>
      <c r="F79" s="65"/>
      <c r="G79" s="65"/>
      <c r="H79" s="65"/>
    </row>
  </sheetData>
  <mergeCells count="8">
    <mergeCell ref="D77:J77"/>
    <mergeCell ref="D78:J78"/>
    <mergeCell ref="D6:F6"/>
    <mergeCell ref="D7:F7"/>
    <mergeCell ref="D72:E72"/>
    <mergeCell ref="F72:G72"/>
    <mergeCell ref="D75:E75"/>
    <mergeCell ref="F75:G7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60 F75:G75 F72:G72 E64" xr:uid="{C1BA6C42-DEDE-40B7-9CEE-EDB8C19DDC26}">
      <formula1>900</formula1>
    </dataValidation>
    <dataValidation type="decimal" allowBlank="1" showInputMessage="1" showErrorMessage="1" sqref="G11:J57 G59:J68" xr:uid="{92EE721F-CE57-4FE9-90D7-9A66D965F100}">
      <formula1>-1000000000000000</formula1>
      <formula2>1000000000000000</formula2>
    </dataValidation>
  </dataValidations>
  <pageMargins left="0.11811023622047245" right="0.11811023622047245" top="0.15748031496062992" bottom="0.15748031496062992" header="0" footer="0"/>
  <pageSetup paperSize="9" scale="7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D0023-6B59-46B1-836A-CC3BA873FA6C}">
  <sheetPr codeName="Лист17"/>
  <dimension ref="D1:J79"/>
  <sheetViews>
    <sheetView topLeftCell="C54" workbookViewId="0">
      <selection activeCell="G10" sqref="G10:I10"/>
    </sheetView>
  </sheetViews>
  <sheetFormatPr defaultColWidth="14.140625" defaultRowHeight="11.25" x14ac:dyDescent="0.15"/>
  <cols>
    <col min="1" max="2" width="0" style="38" hidden="1" customWidth="1"/>
    <col min="3" max="3" width="2.7109375" style="38" customWidth="1"/>
    <col min="4" max="4" width="7.7109375" style="45" customWidth="1"/>
    <col min="5" max="5" width="53.5703125" style="38" customWidth="1"/>
    <col min="6" max="6" width="11.7109375" style="38" customWidth="1"/>
    <col min="7" max="7" width="12" style="38" customWidth="1"/>
    <col min="8" max="8" width="13.28515625" style="38" customWidth="1"/>
    <col min="9" max="9" width="12.140625" style="38" customWidth="1"/>
    <col min="10" max="10" width="11.5703125" style="38" customWidth="1"/>
    <col min="11" max="16384" width="14.140625" style="38"/>
  </cols>
  <sheetData>
    <row r="1" spans="4:10" s="36" customFormat="1" ht="21" hidden="1" customHeight="1" x14ac:dyDescent="0.15">
      <c r="D1" s="36" t="str">
        <f>region_name</f>
        <v>Ямало-Ненецкий автономный округ</v>
      </c>
      <c r="E1" s="36" t="str">
        <f>station</f>
        <v>МП "Салехардэнерго" станция Салехард</v>
      </c>
      <c r="F1" s="36">
        <f>god</f>
        <v>2024</v>
      </c>
      <c r="G1" s="37" t="s">
        <v>178</v>
      </c>
      <c r="I1" s="37"/>
      <c r="J1" s="37"/>
    </row>
    <row r="2" spans="4:10" s="36" customFormat="1" ht="21" hidden="1" customHeight="1" x14ac:dyDescent="0.15">
      <c r="G2" s="37"/>
      <c r="I2" s="37"/>
      <c r="J2" s="37"/>
    </row>
    <row r="3" spans="4:10" s="36" customFormat="1" ht="21" hidden="1" customHeight="1" x14ac:dyDescent="0.15">
      <c r="G3" s="37"/>
      <c r="I3" s="37"/>
      <c r="J3" s="37"/>
    </row>
    <row r="4" spans="4:10" s="36" customFormat="1" ht="21" hidden="1" customHeight="1" x14ac:dyDescent="0.15">
      <c r="G4" s="37"/>
      <c r="I4" s="37"/>
      <c r="J4" s="37"/>
    </row>
    <row r="5" spans="4:10" ht="21" hidden="1" customHeight="1" x14ac:dyDescent="0.15">
      <c r="D5" s="39"/>
    </row>
    <row r="6" spans="4:10" ht="21" customHeight="1" x14ac:dyDescent="0.15">
      <c r="D6" s="115" t="str">
        <f>"Баланс электрической энергии и мощности в "&amp;2025&amp;" году "</f>
        <v xml:space="preserve">Баланс электрической энергии и мощности в 2025 году </v>
      </c>
      <c r="E6" s="115"/>
      <c r="F6" s="115"/>
      <c r="G6" s="40"/>
      <c r="H6" s="40"/>
      <c r="I6" s="40"/>
      <c r="J6" s="40"/>
    </row>
    <row r="7" spans="4:10" s="41" customFormat="1" ht="21" customHeight="1" x14ac:dyDescent="0.15">
      <c r="D7" s="116" t="s">
        <v>236</v>
      </c>
      <c r="E7" s="116"/>
      <c r="F7" s="116"/>
      <c r="G7" s="110" t="str">
        <f>G1</f>
        <v>IV квартал</v>
      </c>
      <c r="H7" s="40"/>
      <c r="I7" s="40"/>
      <c r="J7" s="40"/>
    </row>
    <row r="8" spans="4:10" s="41" customFormat="1" x14ac:dyDescent="0.15">
      <c r="D8" s="42"/>
      <c r="E8" s="42"/>
      <c r="F8" s="42"/>
      <c r="G8" s="43"/>
      <c r="H8" s="43"/>
      <c r="I8" s="43"/>
      <c r="J8" s="44" t="str">
        <f>"Форма 4 ("&amp;G1&amp;")"</f>
        <v>Форма 4 (IV квартал)</v>
      </c>
    </row>
    <row r="9" spans="4:10" s="45" customFormat="1" ht="29.25" customHeight="1" x14ac:dyDescent="0.25">
      <c r="D9" s="46" t="s">
        <v>38</v>
      </c>
      <c r="E9" s="46" t="s">
        <v>39</v>
      </c>
      <c r="F9" s="46" t="s">
        <v>40</v>
      </c>
      <c r="G9" s="46" t="str">
        <f>"План " &amp;$G$1&amp;" "&amp; 2023</f>
        <v>План IV квартал 2023</v>
      </c>
      <c r="H9" s="46" t="str">
        <f>"Факт " &amp;$G$1&amp;" "&amp; 2023</f>
        <v>Факт IV квартал 2023</v>
      </c>
      <c r="I9" s="46" t="str">
        <f>"План " &amp;$G$1&amp;" "&amp;2024</f>
        <v>План IV квартал 2024</v>
      </c>
      <c r="J9" s="46" t="str">
        <f>"План " &amp;$G$1&amp;" "&amp; 2025</f>
        <v>План IV квартал 2025</v>
      </c>
    </row>
    <row r="10" spans="4:10" s="47" customFormat="1" ht="12" customHeight="1" x14ac:dyDescent="0.25">
      <c r="D10" s="48">
        <v>1</v>
      </c>
      <c r="E10" s="48">
        <v>2</v>
      </c>
      <c r="F10" s="48">
        <v>3</v>
      </c>
      <c r="G10" s="48">
        <v>4</v>
      </c>
      <c r="H10" s="48">
        <v>5</v>
      </c>
      <c r="I10" s="48">
        <v>6</v>
      </c>
      <c r="J10" s="48">
        <v>7</v>
      </c>
    </row>
    <row r="11" spans="4:10" s="41" customFormat="1" x14ac:dyDescent="0.15">
      <c r="D11" s="49" t="s">
        <v>41</v>
      </c>
      <c r="E11" s="50" t="s">
        <v>42</v>
      </c>
      <c r="F11" s="51" t="s">
        <v>43</v>
      </c>
      <c r="G11" s="54">
        <f>(октябрь!G11+ноябрь!G11+декабрь!G11)/3</f>
        <v>0.40000000000000008</v>
      </c>
      <c r="H11" s="54">
        <f>(октябрь!H11+ноябрь!H11+декабрь!H11)/3</f>
        <v>0.40000000000000008</v>
      </c>
      <c r="I11" s="54">
        <f>(октябрь!I11+ноябрь!I11+декабрь!I11)/3</f>
        <v>0.40000000000000008</v>
      </c>
      <c r="J11" s="54">
        <f>(октябрь!J11+ноябрь!J11+декабрь!J11)/3</f>
        <v>0.40000000000000008</v>
      </c>
    </row>
    <row r="12" spans="4:10" s="41" customFormat="1" x14ac:dyDescent="0.15">
      <c r="D12" s="49" t="s">
        <v>44</v>
      </c>
      <c r="E12" s="50" t="s">
        <v>45</v>
      </c>
      <c r="F12" s="51" t="s">
        <v>43</v>
      </c>
      <c r="G12" s="54">
        <f>(октябрь!G12+ноябрь!G12+декабрь!G12)/3</f>
        <v>0.40000000000000008</v>
      </c>
      <c r="H12" s="54">
        <f>(октябрь!H12+ноябрь!H12+декабрь!H12)/3</f>
        <v>0.40000000000000008</v>
      </c>
      <c r="I12" s="54">
        <f>(октябрь!I12+ноябрь!I12+декабрь!I12)/3</f>
        <v>0.40000000000000008</v>
      </c>
      <c r="J12" s="54">
        <f>(октябрь!J12+ноябрь!J12+декабрь!J12)/3</f>
        <v>0.40000000000000008</v>
      </c>
    </row>
    <row r="13" spans="4:10" s="41" customFormat="1" x14ac:dyDescent="0.15">
      <c r="D13" s="49" t="s">
        <v>46</v>
      </c>
      <c r="E13" s="50" t="s">
        <v>47</v>
      </c>
      <c r="F13" s="51" t="s">
        <v>43</v>
      </c>
      <c r="G13" s="54">
        <f>(октябрь!G13+ноябрь!G13+декабрь!G13)/3</f>
        <v>0.20000000000000004</v>
      </c>
      <c r="H13" s="54">
        <f>(октябрь!H13+ноябрь!H13+декабрь!H13)/3</f>
        <v>0.20000000000000004</v>
      </c>
      <c r="I13" s="54">
        <f>(октябрь!I13+ноябрь!I13+декабрь!I13)/3</f>
        <v>0.20000000000000004</v>
      </c>
      <c r="J13" s="54">
        <f>(октябрь!J13+ноябрь!J13+декабрь!J13)/3</f>
        <v>0.20000000000000004</v>
      </c>
    </row>
    <row r="14" spans="4:10" s="41" customFormat="1" x14ac:dyDescent="0.15">
      <c r="D14" s="49" t="s">
        <v>48</v>
      </c>
      <c r="E14" s="50" t="s">
        <v>49</v>
      </c>
      <c r="F14" s="51" t="s">
        <v>43</v>
      </c>
      <c r="G14" s="54">
        <f>(октябрь!G14+ноябрь!G14+декабрь!G14)/3</f>
        <v>3.2290912500000002E-3</v>
      </c>
      <c r="H14" s="54">
        <f>(октябрь!H14+ноябрь!H14+декабрь!H14)/3</f>
        <v>3.9687126642771802E-4</v>
      </c>
      <c r="I14" s="54">
        <f>(октябрь!I14+ноябрь!I14+декабрь!I14)/3</f>
        <v>7.989748999402628E-3</v>
      </c>
      <c r="J14" s="54">
        <f>(октябрь!J14+ноябрь!J14+декабрь!J14)/3</f>
        <v>5.701137037037036E-3</v>
      </c>
    </row>
    <row r="15" spans="4:10" s="41" customFormat="1" ht="22.5" x14ac:dyDescent="0.15">
      <c r="D15" s="49" t="s">
        <v>50</v>
      </c>
      <c r="E15" s="53" t="s">
        <v>51</v>
      </c>
      <c r="F15" s="51" t="s">
        <v>43</v>
      </c>
      <c r="G15" s="54">
        <f>(октябрь!G15+ноябрь!G15+декабрь!G15)/3</f>
        <v>0</v>
      </c>
      <c r="H15" s="54">
        <f>(октябрь!H15+ноябрь!H15+декабрь!H15)/3</f>
        <v>0</v>
      </c>
      <c r="I15" s="54">
        <f>(октябрь!I15+ноябрь!I15+декабрь!I15)/3</f>
        <v>0</v>
      </c>
      <c r="J15" s="54">
        <f>(октябрь!J15+ноябрь!J15+декабрь!J15)/3</f>
        <v>0</v>
      </c>
    </row>
    <row r="16" spans="4:10" s="41" customFormat="1" x14ac:dyDescent="0.15">
      <c r="D16" s="49" t="s">
        <v>52</v>
      </c>
      <c r="E16" s="50" t="s">
        <v>53</v>
      </c>
      <c r="F16" s="51" t="s">
        <v>43</v>
      </c>
      <c r="G16" s="54">
        <f>(октябрь!G16+ноябрь!G16+декабрь!G16)/3</f>
        <v>-0.19677090875000003</v>
      </c>
      <c r="H16" s="54">
        <f>(октябрь!H16+ноябрь!H16+декабрь!H16)/3</f>
        <v>-0.1996031287335723</v>
      </c>
      <c r="I16" s="54">
        <f>(октябрь!I16+ноябрь!I16+декабрь!I16)/3</f>
        <v>-0.19201025100059735</v>
      </c>
      <c r="J16" s="54">
        <f>(октябрь!J16+ноябрь!J16+декабрь!J16)/3</f>
        <v>-0.19429886296296298</v>
      </c>
    </row>
    <row r="17" spans="4:10" s="41" customFormat="1" x14ac:dyDescent="0.15">
      <c r="D17" s="49" t="s">
        <v>54</v>
      </c>
      <c r="E17" s="53" t="s">
        <v>55</v>
      </c>
      <c r="F17" s="51" t="s">
        <v>43</v>
      </c>
      <c r="G17" s="54">
        <f>(октябрь!G17+ноябрь!G17+декабрь!G17)/3</f>
        <v>0</v>
      </c>
      <c r="H17" s="54">
        <f>(октябрь!H17+ноябрь!H17+декабрь!H17)/3</f>
        <v>0</v>
      </c>
      <c r="I17" s="54">
        <f>(октябрь!I17+ноябрь!I17+декабрь!I17)/3</f>
        <v>0</v>
      </c>
      <c r="J17" s="54">
        <f>(октябрь!J17+ноябрь!J17+декабрь!J17)/3</f>
        <v>0</v>
      </c>
    </row>
    <row r="18" spans="4:10" ht="15" x14ac:dyDescent="0.15">
      <c r="D18" s="55" t="s">
        <v>56</v>
      </c>
      <c r="E18" s="56" t="s">
        <v>57</v>
      </c>
      <c r="F18" s="51" t="s">
        <v>235</v>
      </c>
      <c r="G18" s="54">
        <f>(октябрь!G18+ноябрь!G18+декабрь!G18)/3</f>
        <v>0</v>
      </c>
      <c r="H18" s="54">
        <f>(октябрь!H18+ноябрь!H18+декабрь!H18)/3</f>
        <v>0</v>
      </c>
      <c r="I18" s="54">
        <f>(октябрь!I18+ноябрь!I18+декабрь!I18)/3</f>
        <v>0</v>
      </c>
      <c r="J18" s="54">
        <f>(октябрь!J18+ноябрь!J18+декабрь!J18)/3</f>
        <v>0</v>
      </c>
    </row>
    <row r="19" spans="4:10" s="41" customFormat="1" ht="15" x14ac:dyDescent="0.15">
      <c r="D19" s="55" t="s">
        <v>58</v>
      </c>
      <c r="E19" s="53" t="s">
        <v>59</v>
      </c>
      <c r="F19" s="51" t="s">
        <v>43</v>
      </c>
      <c r="G19" s="54">
        <f>(октябрь!G19+ноябрь!G19+декабрь!G19)/3</f>
        <v>-0.19677090875000003</v>
      </c>
      <c r="H19" s="54">
        <f>(октябрь!H19+ноябрь!H19+декабрь!H19)/3</f>
        <v>-0.1996031287335723</v>
      </c>
      <c r="I19" s="54">
        <f>(октябрь!I19+ноябрь!I19+декабрь!I19)/3</f>
        <v>-0.19201025100059735</v>
      </c>
      <c r="J19" s="54">
        <f>(октябрь!J19+ноябрь!J19+декабрь!J19)/3</f>
        <v>-0.19429886296296298</v>
      </c>
    </row>
    <row r="20" spans="4:10" ht="15" x14ac:dyDescent="0.15">
      <c r="D20" s="55" t="s">
        <v>60</v>
      </c>
      <c r="E20" s="53" t="s">
        <v>61</v>
      </c>
      <c r="F20" s="51" t="s">
        <v>43</v>
      </c>
      <c r="G20" s="54">
        <f>(октябрь!G20+ноябрь!G20+декабрь!G20)/3</f>
        <v>0</v>
      </c>
      <c r="H20" s="54">
        <f>(октябрь!H20+ноябрь!H20+декабрь!H20)/3</f>
        <v>0</v>
      </c>
      <c r="I20" s="54">
        <f>(октябрь!I20+ноябрь!I20+декабрь!I20)/3</f>
        <v>0</v>
      </c>
      <c r="J20" s="54">
        <f>(октябрь!J20+ноябрь!J20+декабрь!J20)/3</f>
        <v>0</v>
      </c>
    </row>
    <row r="21" spans="4:10" ht="15" x14ac:dyDescent="0.15">
      <c r="D21" s="55" t="s">
        <v>62</v>
      </c>
      <c r="E21" s="57" t="s">
        <v>63</v>
      </c>
      <c r="F21" s="58" t="s">
        <v>64</v>
      </c>
      <c r="G21" s="59"/>
      <c r="H21" s="59"/>
      <c r="I21" s="59"/>
      <c r="J21" s="54">
        <f>октябрь!J21+ноябрь!J21+декабрь!J21</f>
        <v>6.6239999999999993E-2</v>
      </c>
    </row>
    <row r="22" spans="4:10" s="41" customFormat="1" x14ac:dyDescent="0.15">
      <c r="D22" s="49" t="s">
        <v>65</v>
      </c>
      <c r="E22" s="50" t="s">
        <v>66</v>
      </c>
      <c r="F22" s="58" t="s">
        <v>64</v>
      </c>
      <c r="G22" s="54">
        <f>октябрь!G22+ноябрь!G22+декабрь!G22</f>
        <v>0.1036954102</v>
      </c>
      <c r="H22" s="54">
        <f>октябрь!H22+ноябрь!H22+декабрь!H22</f>
        <v>0.100307704</v>
      </c>
      <c r="I22" s="54">
        <f>октябрь!I22+ноябрь!I22+декабрь!I22</f>
        <v>0.12067783000000001</v>
      </c>
      <c r="J22" s="54">
        <f>октябрь!J22+ноябрь!J22+декабрь!J22</f>
        <v>0.102049316</v>
      </c>
    </row>
    <row r="23" spans="4:10" s="41" customFormat="1" ht="15" x14ac:dyDescent="0.15">
      <c r="D23" s="55" t="s">
        <v>67</v>
      </c>
      <c r="E23" s="57" t="s">
        <v>68</v>
      </c>
      <c r="F23" s="58" t="s">
        <v>64</v>
      </c>
      <c r="G23" s="59"/>
      <c r="H23" s="59"/>
      <c r="I23" s="59"/>
      <c r="J23" s="54">
        <f>октябрь!J23+ноябрь!J23+декабрь!J23</f>
        <v>0.44159999999999999</v>
      </c>
    </row>
    <row r="24" spans="4:10" s="41" customFormat="1" x14ac:dyDescent="0.15">
      <c r="D24" s="49" t="s">
        <v>69</v>
      </c>
      <c r="E24" s="53" t="s">
        <v>70</v>
      </c>
      <c r="F24" s="58" t="s">
        <v>64</v>
      </c>
      <c r="G24" s="54">
        <f>октябрь!G24+ноябрь!G24+декабрь!G24</f>
        <v>0</v>
      </c>
      <c r="H24" s="54">
        <f>октябрь!H24+ноябрь!H24+декабрь!H24</f>
        <v>0</v>
      </c>
      <c r="I24" s="54">
        <f>октябрь!I24+ноябрь!I24+декабрь!I24</f>
        <v>0</v>
      </c>
      <c r="J24" s="54">
        <f>октябрь!J24+ноябрь!J24+декабрь!J24</f>
        <v>0</v>
      </c>
    </row>
    <row r="25" spans="4:10" s="41" customFormat="1" x14ac:dyDescent="0.15">
      <c r="D25" s="49" t="s">
        <v>71</v>
      </c>
      <c r="E25" s="53" t="s">
        <v>72</v>
      </c>
      <c r="F25" s="58" t="s">
        <v>64</v>
      </c>
      <c r="G25" s="54">
        <f>октябрь!G25+ноябрь!G25+декабрь!G25</f>
        <v>0</v>
      </c>
      <c r="H25" s="54">
        <f>октябрь!H25+ноябрь!H25+декабрь!H25</f>
        <v>0</v>
      </c>
      <c r="I25" s="54">
        <f>октябрь!I25+ноябрь!I25+декабрь!I25</f>
        <v>0</v>
      </c>
      <c r="J25" s="54">
        <f>октябрь!J25+ноябрь!J25+декабрь!J25</f>
        <v>0</v>
      </c>
    </row>
    <row r="26" spans="4:10" s="41" customFormat="1" x14ac:dyDescent="0.15">
      <c r="D26" s="49" t="s">
        <v>73</v>
      </c>
      <c r="E26" s="50" t="s">
        <v>74</v>
      </c>
      <c r="F26" s="58" t="s">
        <v>64</v>
      </c>
      <c r="G26" s="54">
        <f>октябрь!G26+ноябрь!G26+декабрь!G26</f>
        <v>7.1316519E-3</v>
      </c>
      <c r="H26" s="54">
        <f>октябрь!H26+ноябрь!H26+декабрь!H26</f>
        <v>8.7560999999999997E-4</v>
      </c>
      <c r="I26" s="54">
        <f>октябрь!I26+ноябрь!I26+декабрь!I26</f>
        <v>1.7630090000000001E-2</v>
      </c>
      <c r="J26" s="54">
        <f>октябрь!J26+ноябрь!J26+декабрь!J26</f>
        <v>1.2585242999999999E-2</v>
      </c>
    </row>
    <row r="27" spans="4:10" x14ac:dyDescent="0.15">
      <c r="D27" s="49" t="s">
        <v>75</v>
      </c>
      <c r="E27" s="53" t="s">
        <v>76</v>
      </c>
      <c r="F27" s="58" t="s">
        <v>64</v>
      </c>
      <c r="G27" s="54">
        <f>октябрь!G27+ноябрь!G27+декабрь!G27</f>
        <v>7.1316519E-3</v>
      </c>
      <c r="H27" s="54">
        <f>октябрь!H27+ноябрь!H27+декабрь!H27</f>
        <v>8.7560999999999997E-4</v>
      </c>
      <c r="I27" s="54">
        <f>октябрь!I27+ноябрь!I27+декабрь!I27</f>
        <v>1.7630090000000001E-2</v>
      </c>
      <c r="J27" s="54">
        <f>октябрь!J27+ноябрь!J27+декабрь!J27</f>
        <v>1.2585242999999999E-2</v>
      </c>
    </row>
    <row r="28" spans="4:10" x14ac:dyDescent="0.15">
      <c r="D28" s="49" t="s">
        <v>77</v>
      </c>
      <c r="E28" s="56" t="s">
        <v>78</v>
      </c>
      <c r="F28" s="51" t="s">
        <v>79</v>
      </c>
      <c r="G28" s="54">
        <f t="shared" ref="G28" si="0">(G27/G22*100)</f>
        <v>6.8775000612322179</v>
      </c>
      <c r="H28" s="54">
        <f t="shared" ref="H28" si="1">(H27/H22*100)</f>
        <v>0.87292397800272648</v>
      </c>
      <c r="I28" s="54">
        <f t="shared" ref="I28" si="2">(I27/I22*100)</f>
        <v>14.609220268544767</v>
      </c>
      <c r="J28" s="54">
        <f t="shared" ref="J28" si="3">(J27/J22*100)</f>
        <v>12.33251088130762</v>
      </c>
    </row>
    <row r="29" spans="4:10" x14ac:dyDescent="0.15">
      <c r="D29" s="49" t="s">
        <v>80</v>
      </c>
      <c r="E29" s="53" t="s">
        <v>81</v>
      </c>
      <c r="F29" s="58" t="s">
        <v>64</v>
      </c>
      <c r="G29" s="54">
        <f>октябрь!G29+ноябрь!G29+декабрь!G29</f>
        <v>0</v>
      </c>
      <c r="H29" s="54">
        <f>октябрь!H29+ноябрь!H29+декабрь!H29</f>
        <v>0</v>
      </c>
      <c r="I29" s="54">
        <f>октябрь!I29+ноябрь!I29+декабрь!I29</f>
        <v>0</v>
      </c>
      <c r="J29" s="54">
        <f>октябрь!J29+ноябрь!J29+декабрь!J29</f>
        <v>0</v>
      </c>
    </row>
    <row r="30" spans="4:10" x14ac:dyDescent="0.15">
      <c r="D30" s="49" t="s">
        <v>82</v>
      </c>
      <c r="E30" s="56" t="s">
        <v>83</v>
      </c>
      <c r="F30" s="51" t="s">
        <v>84</v>
      </c>
      <c r="G30" s="52"/>
      <c r="H30" s="52"/>
      <c r="I30" s="52"/>
      <c r="J30" s="52"/>
    </row>
    <row r="31" spans="4:10" s="41" customFormat="1" x14ac:dyDescent="0.15">
      <c r="D31" s="49" t="s">
        <v>85</v>
      </c>
      <c r="E31" s="50" t="s">
        <v>86</v>
      </c>
      <c r="F31" s="58" t="s">
        <v>64</v>
      </c>
      <c r="G31" s="54">
        <f>октябрь!G31+ноябрь!G31+декабрь!G31</f>
        <v>9.6563758299999997E-2</v>
      </c>
      <c r="H31" s="54">
        <f>октябрь!H31+ноябрь!H31+декабрь!H31</f>
        <v>9.9432093999999999E-2</v>
      </c>
      <c r="I31" s="54">
        <f>октябрь!I31+ноябрь!I31+декабрь!I31</f>
        <v>0.10304774000000001</v>
      </c>
      <c r="J31" s="54">
        <f>октябрь!J31+ноябрь!J31+декабрь!J31</f>
        <v>8.9464073000000005E-2</v>
      </c>
    </row>
    <row r="32" spans="4:10" s="41" customFormat="1" x14ac:dyDescent="0.15">
      <c r="D32" s="49" t="s">
        <v>87</v>
      </c>
      <c r="E32" s="53" t="s">
        <v>70</v>
      </c>
      <c r="F32" s="58" t="s">
        <v>64</v>
      </c>
      <c r="G32" s="54">
        <f>октябрь!G32+ноябрь!G32+декабрь!G32</f>
        <v>0</v>
      </c>
      <c r="H32" s="54">
        <f>октябрь!H32+ноябрь!H32+декабрь!H32</f>
        <v>0</v>
      </c>
      <c r="I32" s="54">
        <f>октябрь!I32+ноябрь!I32+декабрь!I32</f>
        <v>0</v>
      </c>
      <c r="J32" s="54">
        <f>октябрь!J32+ноябрь!J32+декабрь!J32</f>
        <v>0</v>
      </c>
    </row>
    <row r="33" spans="4:10" s="41" customFormat="1" x14ac:dyDescent="0.15">
      <c r="D33" s="49" t="s">
        <v>88</v>
      </c>
      <c r="E33" s="53" t="s">
        <v>72</v>
      </c>
      <c r="F33" s="58" t="s">
        <v>64</v>
      </c>
      <c r="G33" s="54">
        <f>октябрь!G33+ноябрь!G33+декабрь!G33</f>
        <v>0</v>
      </c>
      <c r="H33" s="54">
        <f>октябрь!H33+ноябрь!H33+декабрь!H33</f>
        <v>0</v>
      </c>
      <c r="I33" s="54">
        <f>октябрь!I33+ноябрь!I33+декабрь!I33</f>
        <v>0</v>
      </c>
      <c r="J33" s="54">
        <f>октябрь!J33+ноябрь!J33+декабрь!J33</f>
        <v>0</v>
      </c>
    </row>
    <row r="34" spans="4:10" x14ac:dyDescent="0.15">
      <c r="D34" s="49" t="s">
        <v>89</v>
      </c>
      <c r="E34" s="50" t="s">
        <v>90</v>
      </c>
      <c r="F34" s="58" t="s">
        <v>64</v>
      </c>
      <c r="G34" s="54">
        <f>октябрь!G34+ноябрь!G34+декабрь!G34</f>
        <v>0</v>
      </c>
      <c r="H34" s="54">
        <f>октябрь!H34+ноябрь!H34+декабрь!H34</f>
        <v>1.1413659999999999E-2</v>
      </c>
      <c r="I34" s="54">
        <f>октябрь!I34+ноябрь!I34+декабрь!I34</f>
        <v>0</v>
      </c>
      <c r="J34" s="54">
        <f>октябрь!J34+ноябрь!J34+декабрь!J34</f>
        <v>0</v>
      </c>
    </row>
    <row r="35" spans="4:10" x14ac:dyDescent="0.15">
      <c r="D35" s="49" t="s">
        <v>91</v>
      </c>
      <c r="E35" s="53" t="s">
        <v>92</v>
      </c>
      <c r="F35" s="58" t="s">
        <v>64</v>
      </c>
      <c r="G35" s="54">
        <f>октябрь!G35+ноябрь!G35+декабрь!G35</f>
        <v>0</v>
      </c>
      <c r="H35" s="54">
        <f>октябрь!H35+ноябрь!H35+декабрь!H35</f>
        <v>1.1413659999999999E-2</v>
      </c>
      <c r="I35" s="54">
        <f>октябрь!I35+ноябрь!I35+декабрь!I35</f>
        <v>0</v>
      </c>
      <c r="J35" s="54">
        <f>октябрь!J35+ноябрь!J35+декабрь!J35</f>
        <v>0</v>
      </c>
    </row>
    <row r="36" spans="4:10" x14ac:dyDescent="0.15">
      <c r="D36" s="49" t="s">
        <v>93</v>
      </c>
      <c r="E36" s="53" t="s">
        <v>94</v>
      </c>
      <c r="F36" s="58" t="s">
        <v>64</v>
      </c>
      <c r="G36" s="54">
        <f>октябрь!G36+ноябрь!G36+декабрь!G36</f>
        <v>0</v>
      </c>
      <c r="H36" s="54">
        <f>октябрь!H36+ноябрь!H36+декабрь!H36</f>
        <v>0</v>
      </c>
      <c r="I36" s="54">
        <f>октябрь!I36+ноябрь!I36+декабрь!I36</f>
        <v>0</v>
      </c>
      <c r="J36" s="54">
        <f>октябрь!J36+ноябрь!J36+декабрь!J36</f>
        <v>0</v>
      </c>
    </row>
    <row r="37" spans="4:10" x14ac:dyDescent="0.15">
      <c r="D37" s="49" t="s">
        <v>95</v>
      </c>
      <c r="E37" s="56" t="s">
        <v>96</v>
      </c>
      <c r="F37" s="51" t="s">
        <v>79</v>
      </c>
      <c r="G37" s="54">
        <f>октябрь!G37+ноябрь!G37+декабрь!G37</f>
        <v>0</v>
      </c>
      <c r="H37" s="54">
        <f>октябрь!H37+ноябрь!H37+декабрь!H37</f>
        <v>0</v>
      </c>
      <c r="I37" s="54">
        <f>октябрь!I37+ноябрь!I37+декабрь!I37</f>
        <v>0</v>
      </c>
      <c r="J37" s="54">
        <f>октябрь!J37+ноябрь!J37+декабрь!J37</f>
        <v>0</v>
      </c>
    </row>
    <row r="38" spans="4:10" s="41" customFormat="1" x14ac:dyDescent="0.15">
      <c r="D38" s="49" t="s">
        <v>97</v>
      </c>
      <c r="E38" s="50" t="s">
        <v>98</v>
      </c>
      <c r="F38" s="58" t="s">
        <v>64</v>
      </c>
      <c r="G38" s="54">
        <f>октябрь!G38+ноябрь!G38+декабрь!G38</f>
        <v>7.1316519E-3</v>
      </c>
      <c r="H38" s="54">
        <f>октябрь!H38+ноябрь!H38+декабрь!H38</f>
        <v>1.2289270000000001E-2</v>
      </c>
      <c r="I38" s="54">
        <f>октябрь!I38+ноябрь!I38+декабрь!I38</f>
        <v>1.7630090000000001E-2</v>
      </c>
      <c r="J38" s="54">
        <f>октябрь!J38+ноябрь!J38+декабрь!J38</f>
        <v>1.2585242999999999E-2</v>
      </c>
    </row>
    <row r="39" spans="4:10" s="41" customFormat="1" ht="22.5" x14ac:dyDescent="0.15">
      <c r="D39" s="49" t="s">
        <v>99</v>
      </c>
      <c r="E39" s="53" t="s">
        <v>51</v>
      </c>
      <c r="F39" s="58" t="s">
        <v>64</v>
      </c>
      <c r="G39" s="54">
        <f>октябрь!G39+ноябрь!G39+декабрь!G39</f>
        <v>0</v>
      </c>
      <c r="H39" s="54">
        <f>октябрь!H39+ноябрь!H39+декабрь!H39</f>
        <v>0</v>
      </c>
      <c r="I39" s="54">
        <f>октябрь!I39+ноябрь!I39+декабрь!I39</f>
        <v>0</v>
      </c>
      <c r="J39" s="54">
        <f>октябрь!J39+ноябрь!J39+декабрь!J39</f>
        <v>0</v>
      </c>
    </row>
    <row r="40" spans="4:10" s="41" customFormat="1" ht="22.5" x14ac:dyDescent="0.15">
      <c r="D40" s="49" t="s">
        <v>100</v>
      </c>
      <c r="E40" s="53" t="s">
        <v>101</v>
      </c>
      <c r="F40" s="58" t="s">
        <v>64</v>
      </c>
      <c r="G40" s="54">
        <f>октябрь!G40+ноябрь!G40+декабрь!G40</f>
        <v>0</v>
      </c>
      <c r="H40" s="54">
        <f>октябрь!H40+ноябрь!H40+декабрь!H40</f>
        <v>0</v>
      </c>
      <c r="I40" s="54">
        <f>октябрь!I40+ноябрь!I40+декабрь!I40</f>
        <v>0</v>
      </c>
      <c r="J40" s="54">
        <f>октябрь!J40+ноябрь!J40+декабрь!J40</f>
        <v>0</v>
      </c>
    </row>
    <row r="41" spans="4:10" s="41" customFormat="1" x14ac:dyDescent="0.15">
      <c r="D41" s="49" t="s">
        <v>102</v>
      </c>
      <c r="E41" s="50" t="s">
        <v>103</v>
      </c>
      <c r="F41" s="58" t="s">
        <v>64</v>
      </c>
      <c r="G41" s="54">
        <f>октябрь!G41+ноябрь!G41+декабрь!G41</f>
        <v>-9.6563758299999997E-2</v>
      </c>
      <c r="H41" s="54">
        <f>октябрь!H41+ноябрь!H41+декабрь!H41</f>
        <v>-8.8018434000000007E-2</v>
      </c>
      <c r="I41" s="54">
        <f>октябрь!I41+ноябрь!I41+декабрь!I41</f>
        <v>-0.10304774000000001</v>
      </c>
      <c r="J41" s="54">
        <f>октябрь!J41+ноябрь!J41+декабрь!J41</f>
        <v>-8.9464073000000005E-2</v>
      </c>
    </row>
    <row r="42" spans="4:10" s="41" customFormat="1" ht="15" customHeight="1" x14ac:dyDescent="0.15">
      <c r="D42" s="49" t="s">
        <v>104</v>
      </c>
      <c r="E42" s="53" t="s">
        <v>55</v>
      </c>
      <c r="F42" s="58" t="s">
        <v>64</v>
      </c>
      <c r="G42" s="54">
        <f>октябрь!G42+ноябрь!G42+декабрь!G42</f>
        <v>0</v>
      </c>
      <c r="H42" s="54">
        <f>октябрь!H42+ноябрь!H42+декабрь!H42</f>
        <v>0</v>
      </c>
      <c r="I42" s="54">
        <f>октябрь!I42+ноябрь!I42+декабрь!I42</f>
        <v>0</v>
      </c>
      <c r="J42" s="54">
        <f>октябрь!J42+ноябрь!J42+декабрь!J42</f>
        <v>0</v>
      </c>
    </row>
    <row r="43" spans="4:10" x14ac:dyDescent="0.15">
      <c r="D43" s="49" t="s">
        <v>105</v>
      </c>
      <c r="E43" s="56" t="s">
        <v>57</v>
      </c>
      <c r="F43" s="58" t="s">
        <v>64</v>
      </c>
      <c r="G43" s="54">
        <f>октябрь!G43+ноябрь!G43+декабрь!G43</f>
        <v>0</v>
      </c>
      <c r="H43" s="54">
        <f>октябрь!H43+ноябрь!H43+декабрь!H43</f>
        <v>0</v>
      </c>
      <c r="I43" s="54">
        <f>октябрь!I43+ноябрь!I43+декабрь!I43</f>
        <v>0</v>
      </c>
      <c r="J43" s="54">
        <f>октябрь!J43+ноябрь!J43+декабрь!J43</f>
        <v>0</v>
      </c>
    </row>
    <row r="44" spans="4:10" s="41" customFormat="1" x14ac:dyDescent="0.15">
      <c r="D44" s="49" t="s">
        <v>106</v>
      </c>
      <c r="E44" s="53" t="s">
        <v>59</v>
      </c>
      <c r="F44" s="58" t="s">
        <v>64</v>
      </c>
      <c r="G44" s="54">
        <f>октябрь!G44+ноябрь!G44+декабрь!G44</f>
        <v>9.1523017799999995E-2</v>
      </c>
      <c r="H44" s="54">
        <f>октябрь!H44+ноябрь!H44+декабрь!H44</f>
        <v>9.9432093999999999E-2</v>
      </c>
      <c r="I44" s="54">
        <f>октябрь!I44+ноябрь!I44+декабрь!I44</f>
        <v>9.7895352620000015E-2</v>
      </c>
      <c r="J44" s="54">
        <f>октябрь!J44+ноябрь!J44+декабрь!J44</f>
        <v>8.9464073000000005E-2</v>
      </c>
    </row>
    <row r="45" spans="4:10" x14ac:dyDescent="0.15">
      <c r="D45" s="49" t="s">
        <v>107</v>
      </c>
      <c r="E45" s="53" t="s">
        <v>61</v>
      </c>
      <c r="F45" s="58" t="s">
        <v>64</v>
      </c>
      <c r="G45" s="54">
        <f>октябрь!G45+ноябрь!G45+декабрь!G45</f>
        <v>0</v>
      </c>
      <c r="H45" s="54">
        <f>октябрь!H45+ноябрь!H45+декабрь!H45</f>
        <v>0</v>
      </c>
      <c r="I45" s="54">
        <f>октябрь!I45+ноябрь!I45+декабрь!I45</f>
        <v>0</v>
      </c>
      <c r="J45" s="54">
        <f>октябрь!J45+ноябрь!J45+декабрь!J45</f>
        <v>0</v>
      </c>
    </row>
    <row r="46" spans="4:10" x14ac:dyDescent="0.15">
      <c r="D46" s="49" t="s">
        <v>108</v>
      </c>
      <c r="E46" s="50" t="s">
        <v>109</v>
      </c>
      <c r="F46" s="58" t="s">
        <v>64</v>
      </c>
      <c r="G46" s="54">
        <f>октябрь!G46+ноябрь!G46+декабрь!G46</f>
        <v>0</v>
      </c>
      <c r="H46" s="54">
        <f>октябрь!H46+ноябрь!H46+декабрь!H46</f>
        <v>0</v>
      </c>
      <c r="I46" s="54">
        <f>октябрь!I46+ноябрь!I46+декабрь!I46</f>
        <v>0</v>
      </c>
      <c r="J46" s="54">
        <f>октябрь!J46+ноябрь!J46+декабрь!J46</f>
        <v>0</v>
      </c>
    </row>
    <row r="47" spans="4:10" x14ac:dyDescent="0.15">
      <c r="D47" s="49" t="s">
        <v>110</v>
      </c>
      <c r="E47" s="53" t="s">
        <v>111</v>
      </c>
      <c r="F47" s="58" t="s">
        <v>64</v>
      </c>
      <c r="G47" s="54">
        <f>октябрь!G47+ноябрь!G47+декабрь!G47</f>
        <v>0</v>
      </c>
      <c r="H47" s="54">
        <f>октябрь!H47+ноябрь!H47+декабрь!H47</f>
        <v>0</v>
      </c>
      <c r="I47" s="54">
        <f>октябрь!I47+ноябрь!I47+декабрь!I47</f>
        <v>0</v>
      </c>
      <c r="J47" s="54">
        <f>октябрь!J47+ноябрь!J47+декабрь!J47</f>
        <v>0</v>
      </c>
    </row>
    <row r="48" spans="4:10" x14ac:dyDescent="0.15">
      <c r="D48" s="49" t="s">
        <v>112</v>
      </c>
      <c r="E48" s="53" t="s">
        <v>113</v>
      </c>
      <c r="F48" s="58" t="s">
        <v>64</v>
      </c>
      <c r="G48" s="54">
        <f>октябрь!G48+ноябрь!G48+декабрь!G48</f>
        <v>0</v>
      </c>
      <c r="H48" s="54">
        <f>октябрь!H48+ноябрь!H48+декабрь!H48</f>
        <v>0</v>
      </c>
      <c r="I48" s="54">
        <f>октябрь!I48+ноябрь!I48+декабрь!I48</f>
        <v>0</v>
      </c>
      <c r="J48" s="54">
        <f>октябрь!J48+ноябрь!J48+декабрь!J48</f>
        <v>0</v>
      </c>
    </row>
    <row r="49" spans="4:10" x14ac:dyDescent="0.15">
      <c r="D49" s="49" t="s">
        <v>114</v>
      </c>
      <c r="E49" s="50" t="s">
        <v>115</v>
      </c>
      <c r="F49" s="51" t="s">
        <v>116</v>
      </c>
      <c r="G49" s="54">
        <f>октябрь!G49+ноябрь!G49+декабрь!G49</f>
        <v>0</v>
      </c>
      <c r="H49" s="54">
        <f>октябрь!H49+ноябрь!H49+декабрь!H49</f>
        <v>0</v>
      </c>
      <c r="I49" s="54">
        <f>октябрь!I49+ноябрь!I49+декабрь!I49</f>
        <v>0</v>
      </c>
      <c r="J49" s="54">
        <f>октябрь!J49+ноябрь!J49+декабрь!J49</f>
        <v>0</v>
      </c>
    </row>
    <row r="50" spans="4:10" ht="33.75" x14ac:dyDescent="0.15">
      <c r="D50" s="49" t="s">
        <v>117</v>
      </c>
      <c r="E50" s="50" t="s">
        <v>118</v>
      </c>
      <c r="F50" s="51" t="s">
        <v>116</v>
      </c>
      <c r="G50" s="54">
        <f>октябрь!G50+ноябрь!G50+декабрь!G50</f>
        <v>0</v>
      </c>
      <c r="H50" s="54">
        <f>октябрь!H50+ноябрь!H50+декабрь!H50</f>
        <v>0</v>
      </c>
      <c r="I50" s="54">
        <f>октябрь!I50+ноябрь!I50+декабрь!I50</f>
        <v>0</v>
      </c>
      <c r="J50" s="54">
        <f>октябрь!J50+ноябрь!J50+декабрь!J50</f>
        <v>0</v>
      </c>
    </row>
    <row r="51" spans="4:10" x14ac:dyDescent="0.15">
      <c r="D51" s="49" t="s">
        <v>119</v>
      </c>
      <c r="E51" s="50" t="s">
        <v>120</v>
      </c>
      <c r="F51" s="51" t="s">
        <v>116</v>
      </c>
      <c r="G51" s="54">
        <f>октябрь!G51+ноябрь!G51+декабрь!G51</f>
        <v>0</v>
      </c>
      <c r="H51" s="54">
        <f>октябрь!H51+ноябрь!H51+декабрь!H51</f>
        <v>0</v>
      </c>
      <c r="I51" s="54">
        <f>октябрь!I51+ноябрь!I51+декабрь!I51</f>
        <v>0</v>
      </c>
      <c r="J51" s="54">
        <f>октябрь!J51+ноябрь!J51+декабрь!J51</f>
        <v>0</v>
      </c>
    </row>
    <row r="52" spans="4:10" ht="15" x14ac:dyDescent="0.15">
      <c r="D52" s="55" t="s">
        <v>121</v>
      </c>
      <c r="E52" s="61" t="s">
        <v>122</v>
      </c>
      <c r="F52" s="51" t="s">
        <v>116</v>
      </c>
      <c r="G52" s="54">
        <f>октябрь!G52+ноябрь!G52+декабрь!G52</f>
        <v>0</v>
      </c>
      <c r="H52" s="54">
        <f>октябрь!H52+ноябрь!H52+декабрь!H52</f>
        <v>0</v>
      </c>
      <c r="I52" s="54">
        <f>октябрь!I52+ноябрь!I52+декабрь!I52</f>
        <v>0</v>
      </c>
      <c r="J52" s="54">
        <f>октябрь!J52+ноябрь!J52+декабрь!J52</f>
        <v>0</v>
      </c>
    </row>
    <row r="53" spans="4:10" ht="22.5" x14ac:dyDescent="0.15">
      <c r="D53" s="49" t="s">
        <v>123</v>
      </c>
      <c r="E53" s="50" t="s">
        <v>124</v>
      </c>
      <c r="F53" s="51" t="s">
        <v>116</v>
      </c>
      <c r="G53" s="54">
        <f>октябрь!G53+ноябрь!G53+декабрь!G53</f>
        <v>0</v>
      </c>
      <c r="H53" s="54">
        <f>октябрь!H53+ноябрь!H53+декабрь!H53</f>
        <v>0</v>
      </c>
      <c r="I53" s="54">
        <f>октябрь!I53+ноябрь!I53+декабрь!I53</f>
        <v>0</v>
      </c>
      <c r="J53" s="54">
        <f>октябрь!J53+ноябрь!J53+декабрь!J53</f>
        <v>0</v>
      </c>
    </row>
    <row r="54" spans="4:10" x14ac:dyDescent="0.15">
      <c r="D54" s="49" t="s">
        <v>125</v>
      </c>
      <c r="E54" s="50" t="s">
        <v>126</v>
      </c>
      <c r="F54" s="51" t="s">
        <v>116</v>
      </c>
      <c r="G54" s="54">
        <f t="shared" ref="G54:I54" si="4">G51-G53</f>
        <v>0</v>
      </c>
      <c r="H54" s="54">
        <f t="shared" si="4"/>
        <v>0</v>
      </c>
      <c r="I54" s="54">
        <f t="shared" si="4"/>
        <v>0</v>
      </c>
      <c r="J54" s="54">
        <f>J51-J53</f>
        <v>0</v>
      </c>
    </row>
    <row r="55" spans="4:10" ht="15" x14ac:dyDescent="0.15">
      <c r="D55" s="55" t="s">
        <v>127</v>
      </c>
      <c r="E55" s="61" t="s">
        <v>122</v>
      </c>
      <c r="F55" s="51" t="s">
        <v>116</v>
      </c>
      <c r="G55" s="54">
        <f>октябрь!G55+ноябрь!G55+декабрь!G55</f>
        <v>0</v>
      </c>
      <c r="H55" s="54">
        <f>октябрь!H55+ноябрь!H55+декабрь!H55</f>
        <v>0</v>
      </c>
      <c r="I55" s="54">
        <f>октябрь!I55+ноябрь!I55+декабрь!I55</f>
        <v>0</v>
      </c>
      <c r="J55" s="54">
        <f>октябрь!J55+ноябрь!J55+декабрь!J55</f>
        <v>0</v>
      </c>
    </row>
    <row r="56" spans="4:10" s="41" customFormat="1" ht="15" x14ac:dyDescent="0.15">
      <c r="D56" s="55" t="s">
        <v>128</v>
      </c>
      <c r="E56" s="50" t="s">
        <v>129</v>
      </c>
      <c r="F56" s="51" t="s">
        <v>130</v>
      </c>
      <c r="G56" s="54">
        <f>октябрь!G56+ноябрь!G56+декабрь!G56</f>
        <v>0</v>
      </c>
      <c r="H56" s="54">
        <f>октябрь!H56+ноябрь!H56+декабрь!H56</f>
        <v>0</v>
      </c>
      <c r="I56" s="54">
        <f>октябрь!I56+ноябрь!I56+декабрь!I56</f>
        <v>0</v>
      </c>
      <c r="J56" s="54">
        <f>октябрь!J56+ноябрь!J56+декабрь!J56</f>
        <v>0</v>
      </c>
    </row>
    <row r="57" spans="4:10" s="41" customFormat="1" x14ac:dyDescent="0.15">
      <c r="D57" s="49"/>
      <c r="E57" s="50" t="s">
        <v>131</v>
      </c>
      <c r="F57" s="51"/>
      <c r="G57" s="59"/>
      <c r="H57" s="59"/>
      <c r="I57" s="59"/>
      <c r="J57" s="59"/>
    </row>
    <row r="58" spans="4:10" x14ac:dyDescent="0.15">
      <c r="D58" s="49" t="s">
        <v>132</v>
      </c>
      <c r="E58" s="50" t="s">
        <v>133</v>
      </c>
      <c r="F58" s="51"/>
      <c r="G58" s="62"/>
      <c r="H58" s="62"/>
      <c r="I58" s="62"/>
      <c r="J58" s="62"/>
    </row>
    <row r="59" spans="4:10" x14ac:dyDescent="0.15">
      <c r="D59" s="49" t="s">
        <v>134</v>
      </c>
      <c r="E59" s="53" t="s">
        <v>135</v>
      </c>
      <c r="F59" s="51" t="s">
        <v>174</v>
      </c>
      <c r="G59" s="54">
        <f>октябрь!G59+ноябрь!G59+декабрь!G59</f>
        <v>4.3505835664482004E-2</v>
      </c>
      <c r="H59" s="54">
        <f>октябрь!H59+ноябрь!H59+декабрь!H59</f>
        <v>4.2052125710639529E-2</v>
      </c>
      <c r="I59" s="54">
        <f>октябрь!I59+ноябрь!I59+декабрь!I59</f>
        <v>4.6427128779600008E-2</v>
      </c>
      <c r="J59" s="54">
        <f>октябрь!J59+ноябрь!J59+декабрь!J59</f>
        <v>4.04646002179E-2</v>
      </c>
    </row>
    <row r="60" spans="4:10" x14ac:dyDescent="0.15">
      <c r="D60" s="49" t="s">
        <v>137</v>
      </c>
      <c r="E60" s="53" t="s">
        <v>138</v>
      </c>
      <c r="F60" s="63"/>
      <c r="G60" s="54">
        <f>октябрь!G60+ноябрь!G60+декабрь!G60</f>
        <v>0</v>
      </c>
      <c r="H60" s="54">
        <f>октябрь!H60+ноябрь!H60+декабрь!H60</f>
        <v>0</v>
      </c>
      <c r="I60" s="54">
        <f>октябрь!I60+ноябрь!I60+декабрь!I60</f>
        <v>0</v>
      </c>
      <c r="J60" s="54">
        <f>октябрь!J60+ноябрь!J60+декабрь!J60</f>
        <v>0</v>
      </c>
    </row>
    <row r="61" spans="4:10" x14ac:dyDescent="0.15">
      <c r="D61" s="49" t="s">
        <v>139</v>
      </c>
      <c r="E61" s="56" t="s">
        <v>140</v>
      </c>
      <c r="F61" s="51" t="s">
        <v>141</v>
      </c>
      <c r="G61" s="54">
        <f>октябрь!G61+ноябрь!G61+декабрь!G61</f>
        <v>0</v>
      </c>
      <c r="H61" s="54">
        <f>октябрь!H61+ноябрь!H61+декабрь!H61</f>
        <v>0</v>
      </c>
      <c r="I61" s="54">
        <f>октябрь!I61+ноябрь!I61+декабрь!I61</f>
        <v>0</v>
      </c>
      <c r="J61" s="54">
        <f>октябрь!J61+ноябрь!J61+декабрь!J61</f>
        <v>0</v>
      </c>
    </row>
    <row r="62" spans="4:10" x14ac:dyDescent="0.15">
      <c r="D62" s="49" t="s">
        <v>142</v>
      </c>
      <c r="E62" s="56" t="s">
        <v>143</v>
      </c>
      <c r="F62" s="51" t="s">
        <v>141</v>
      </c>
      <c r="G62" s="54">
        <f>октябрь!G62+ноябрь!G62+декабрь!G62</f>
        <v>0</v>
      </c>
      <c r="H62" s="54">
        <f>октябрь!H62+ноябрь!H62+декабрь!H62</f>
        <v>0</v>
      </c>
      <c r="I62" s="54">
        <f>октябрь!I62+ноябрь!I62+декабрь!I62</f>
        <v>0</v>
      </c>
      <c r="J62" s="54">
        <f>октябрь!J62+ноябрь!J62+декабрь!J62</f>
        <v>0</v>
      </c>
    </row>
    <row r="63" spans="4:10" x14ac:dyDescent="0.15">
      <c r="D63" s="49" t="s">
        <v>144</v>
      </c>
      <c r="E63" s="56" t="s">
        <v>145</v>
      </c>
      <c r="F63" s="51" t="s">
        <v>175</v>
      </c>
      <c r="G63" s="54">
        <f>октябрь!G63+ноябрь!G63+декабрь!G63</f>
        <v>0</v>
      </c>
      <c r="H63" s="54">
        <f>октябрь!H63+ноябрь!H63+декабрь!H63</f>
        <v>0</v>
      </c>
      <c r="I63" s="54">
        <f>октябрь!I63+ноябрь!I63+декабрь!I63</f>
        <v>0</v>
      </c>
      <c r="J63" s="54">
        <f>октябрь!J63+ноябрь!J63+декабрь!J63</f>
        <v>0</v>
      </c>
    </row>
    <row r="64" spans="4:10" ht="15" x14ac:dyDescent="0.15">
      <c r="D64" s="49" t="s">
        <v>147</v>
      </c>
      <c r="E64" s="64" t="s">
        <v>148</v>
      </c>
      <c r="F64" s="51" t="s">
        <v>141</v>
      </c>
      <c r="G64" s="54">
        <f>октябрь!G64+ноябрь!G64+декабрь!G64</f>
        <v>2.991560409149057E-2</v>
      </c>
      <c r="H64" s="54">
        <f>октябрь!H64+ноябрь!H64+декабрь!H64</f>
        <v>2.8915999997492794E-2</v>
      </c>
      <c r="I64" s="54">
        <f>октябрь!I64+ноябрь!I64+декабрь!I64</f>
        <v>3.1924351813084485E-2</v>
      </c>
      <c r="J64" s="54">
        <f>октябрь!J64+ноябрь!J64+декабрь!J64</f>
        <v>2.78243812893222E-2</v>
      </c>
    </row>
    <row r="65" spans="4:10" x14ac:dyDescent="0.15">
      <c r="D65" s="49" t="s">
        <v>149</v>
      </c>
      <c r="E65" s="50" t="s">
        <v>150</v>
      </c>
      <c r="F65" s="51" t="s">
        <v>151</v>
      </c>
      <c r="G65" s="52">
        <f>(G64*10180/7000/G44)*1000</f>
        <v>475.35403344711398</v>
      </c>
      <c r="H65" s="52">
        <f>(H64*10180/7000/H31)*1000</f>
        <v>422.92306255402326</v>
      </c>
      <c r="I65" s="52">
        <f>(I64*10180/7000/I44)*1000</f>
        <v>474.25263341985192</v>
      </c>
      <c r="J65" s="52">
        <f>(J64*10180/7000/J44)*1000</f>
        <v>452.29999999999995</v>
      </c>
    </row>
    <row r="66" spans="4:10" x14ac:dyDescent="0.15">
      <c r="D66" s="49" t="s">
        <v>152</v>
      </c>
      <c r="E66" s="53" t="s">
        <v>153</v>
      </c>
      <c r="F66" s="51" t="s">
        <v>151</v>
      </c>
      <c r="G66" s="52">
        <v>0</v>
      </c>
      <c r="H66" s="52">
        <v>0</v>
      </c>
      <c r="I66" s="52">
        <v>0</v>
      </c>
      <c r="J66" s="52">
        <v>0</v>
      </c>
    </row>
    <row r="67" spans="4:10" x14ac:dyDescent="0.15">
      <c r="D67" s="49" t="s">
        <v>154</v>
      </c>
      <c r="E67" s="53" t="s">
        <v>155</v>
      </c>
      <c r="F67" s="51" t="s">
        <v>151</v>
      </c>
      <c r="G67" s="52">
        <v>0</v>
      </c>
      <c r="H67" s="52">
        <v>0</v>
      </c>
      <c r="I67" s="52">
        <v>0</v>
      </c>
      <c r="J67" s="52">
        <v>0</v>
      </c>
    </row>
    <row r="68" spans="4:10" x14ac:dyDescent="0.15">
      <c r="D68" s="49" t="s">
        <v>156</v>
      </c>
      <c r="E68" s="50" t="s">
        <v>157</v>
      </c>
      <c r="F68" s="51" t="s">
        <v>158</v>
      </c>
      <c r="G68" s="52">
        <v>0</v>
      </c>
      <c r="H68" s="52">
        <v>0</v>
      </c>
      <c r="I68" s="52">
        <v>0</v>
      </c>
      <c r="J68" s="52">
        <v>0</v>
      </c>
    </row>
    <row r="72" spans="4:10" ht="15.75" customHeight="1" x14ac:dyDescent="0.15">
      <c r="D72" s="117" t="s">
        <v>232</v>
      </c>
      <c r="E72" s="117"/>
      <c r="F72" s="118" t="s">
        <v>233</v>
      </c>
      <c r="G72" s="118"/>
      <c r="H72" s="109" t="s">
        <v>234</v>
      </c>
    </row>
    <row r="73" spans="4:10" x14ac:dyDescent="0.15">
      <c r="D73" s="66"/>
      <c r="E73" s="67"/>
      <c r="F73" s="68"/>
      <c r="G73" s="68"/>
      <c r="H73" s="69"/>
    </row>
    <row r="74" spans="4:10" x14ac:dyDescent="0.15">
      <c r="D74" s="66"/>
      <c r="E74" s="67"/>
      <c r="F74" s="69"/>
      <c r="G74" s="69"/>
      <c r="H74" s="69"/>
    </row>
    <row r="75" spans="4:10" ht="23.25" customHeight="1" x14ac:dyDescent="0.15">
      <c r="D75" s="114" t="s">
        <v>159</v>
      </c>
      <c r="E75" s="114"/>
      <c r="F75" s="118"/>
      <c r="G75" s="118"/>
      <c r="H75" s="65"/>
    </row>
    <row r="76" spans="4:10" ht="6" customHeight="1" x14ac:dyDescent="0.15">
      <c r="F76" s="70"/>
      <c r="G76" s="70"/>
    </row>
    <row r="77" spans="4:10" ht="41.25" customHeight="1" x14ac:dyDescent="0.15">
      <c r="D77" s="113" t="s">
        <v>160</v>
      </c>
      <c r="E77" s="114"/>
      <c r="F77" s="114"/>
      <c r="G77" s="114"/>
      <c r="H77" s="114"/>
      <c r="I77" s="114"/>
      <c r="J77" s="114"/>
    </row>
    <row r="78" spans="4:10" ht="45.75" customHeight="1" x14ac:dyDescent="0.15">
      <c r="D78" s="113" t="s">
        <v>161</v>
      </c>
      <c r="E78" s="114"/>
      <c r="F78" s="114"/>
      <c r="G78" s="114"/>
      <c r="H78" s="114"/>
      <c r="I78" s="114"/>
      <c r="J78" s="114"/>
    </row>
    <row r="79" spans="4:10" x14ac:dyDescent="0.15">
      <c r="D79" s="65"/>
      <c r="E79" s="65"/>
      <c r="F79" s="65"/>
      <c r="G79" s="65"/>
      <c r="H79" s="65"/>
    </row>
  </sheetData>
  <mergeCells count="8">
    <mergeCell ref="D77:J77"/>
    <mergeCell ref="D78:J78"/>
    <mergeCell ref="D6:F6"/>
    <mergeCell ref="D7:F7"/>
    <mergeCell ref="D72:E72"/>
    <mergeCell ref="F72:G72"/>
    <mergeCell ref="D75:E75"/>
    <mergeCell ref="F75:G7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60 F75:G75 F72:G72 E64" xr:uid="{372A597E-3C95-4259-970E-0EAADEBF2BE0}">
      <formula1>900</formula1>
    </dataValidation>
    <dataValidation type="decimal" allowBlank="1" showInputMessage="1" showErrorMessage="1" sqref="G11:J57 G59:J68" xr:uid="{EDE1E1C4-2450-44A2-9FB7-A195D1B522C1}">
      <formula1>-1000000000000000</formula1>
      <formula2>1000000000000000</formula2>
    </dataValidation>
  </dataValidations>
  <pageMargins left="0.11811023622047245" right="0.11811023622047245" top="0.15748031496062992" bottom="0.15748031496062992" header="0" footer="0"/>
  <pageSetup paperSize="9" scale="75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D7FA9-11A7-4BBC-AA46-FC3A4465DCB6}">
  <sheetPr codeName="Лист18"/>
  <dimension ref="C1:J79"/>
  <sheetViews>
    <sheetView topLeftCell="C42" workbookViewId="0">
      <selection activeCell="G10" sqref="G10:I10"/>
    </sheetView>
  </sheetViews>
  <sheetFormatPr defaultColWidth="14.140625" defaultRowHeight="11.25" x14ac:dyDescent="0.15"/>
  <cols>
    <col min="1" max="2" width="0" style="38" hidden="1" customWidth="1"/>
    <col min="3" max="3" width="2.7109375" style="38" customWidth="1"/>
    <col min="4" max="4" width="7.7109375" style="45" customWidth="1"/>
    <col min="5" max="5" width="53.5703125" style="38" customWidth="1"/>
    <col min="6" max="6" width="11.7109375" style="38" customWidth="1"/>
    <col min="7" max="7" width="12" style="38" customWidth="1"/>
    <col min="8" max="8" width="13.28515625" style="38" customWidth="1"/>
    <col min="9" max="9" width="12.140625" style="38" customWidth="1"/>
    <col min="10" max="10" width="11.5703125" style="38" customWidth="1"/>
    <col min="11" max="16384" width="14.140625" style="38"/>
  </cols>
  <sheetData>
    <row r="1" spans="3:10" s="36" customFormat="1" ht="21" hidden="1" customHeight="1" x14ac:dyDescent="0.15">
      <c r="D1" s="36" t="str">
        <f>region_name</f>
        <v>Ямало-Ненецкий автономный округ</v>
      </c>
      <c r="E1" s="36" t="str">
        <f>station</f>
        <v>МП "Салехардэнерго" станция Салехард</v>
      </c>
      <c r="F1" s="36">
        <f>god</f>
        <v>2024</v>
      </c>
      <c r="G1" s="37" t="s">
        <v>179</v>
      </c>
      <c r="I1" s="37"/>
      <c r="J1" s="37"/>
    </row>
    <row r="2" spans="3:10" s="36" customFormat="1" ht="21" hidden="1" customHeight="1" x14ac:dyDescent="0.15">
      <c r="G2" s="37"/>
      <c r="I2" s="37"/>
      <c r="J2" s="37"/>
    </row>
    <row r="3" spans="3:10" s="36" customFormat="1" ht="21" hidden="1" customHeight="1" x14ac:dyDescent="0.15">
      <c r="G3" s="37"/>
      <c r="I3" s="37"/>
      <c r="J3" s="37"/>
    </row>
    <row r="4" spans="3:10" s="36" customFormat="1" ht="21" hidden="1" customHeight="1" x14ac:dyDescent="0.15">
      <c r="G4" s="37"/>
      <c r="I4" s="37"/>
      <c r="J4" s="37"/>
    </row>
    <row r="5" spans="3:10" ht="21" hidden="1" customHeight="1" x14ac:dyDescent="0.15">
      <c r="D5" s="39"/>
    </row>
    <row r="6" spans="3:10" ht="21" customHeight="1" x14ac:dyDescent="0.15">
      <c r="D6" s="115" t="str">
        <f>"Баланс электрической энергии и мощности в "&amp;2025&amp;" году "</f>
        <v xml:space="preserve">Баланс электрической энергии и мощности в 2025 году </v>
      </c>
      <c r="E6" s="115"/>
      <c r="F6" s="115"/>
      <c r="G6" s="40"/>
      <c r="H6" s="40"/>
      <c r="I6" s="40"/>
      <c r="J6" s="40"/>
    </row>
    <row r="7" spans="3:10" s="41" customFormat="1" ht="21" customHeight="1" x14ac:dyDescent="0.15">
      <c r="D7" s="116" t="s">
        <v>236</v>
      </c>
      <c r="E7" s="116"/>
      <c r="F7" s="116"/>
      <c r="G7" s="110" t="str">
        <f>G1</f>
        <v>Год</v>
      </c>
      <c r="H7" s="40"/>
      <c r="I7" s="40"/>
      <c r="J7" s="40"/>
    </row>
    <row r="8" spans="3:10" s="41" customFormat="1" x14ac:dyDescent="0.15">
      <c r="D8" s="42"/>
      <c r="E8" s="42"/>
      <c r="F8" s="42"/>
      <c r="G8" s="43"/>
      <c r="H8" s="43"/>
      <c r="I8" s="43"/>
      <c r="J8" s="44" t="str">
        <f>"Форма 4 ("&amp;G1&amp;")"</f>
        <v>Форма 4 (Год)</v>
      </c>
    </row>
    <row r="9" spans="3:10" s="45" customFormat="1" ht="29.25" customHeight="1" x14ac:dyDescent="0.25">
      <c r="D9" s="46" t="s">
        <v>38</v>
      </c>
      <c r="E9" s="46" t="s">
        <v>39</v>
      </c>
      <c r="F9" s="46" t="s">
        <v>40</v>
      </c>
      <c r="G9" s="46" t="str">
        <f>"План " &amp;$G$1&amp;" "&amp; 2023</f>
        <v>План Год 2023</v>
      </c>
      <c r="H9" s="46" t="str">
        <f>"Факт " &amp;$G$1&amp;" "&amp; 2023</f>
        <v>Факт Год 2023</v>
      </c>
      <c r="I9" s="46" t="str">
        <f>"План " &amp;$G$1&amp;" "&amp;2024</f>
        <v>План Год 2024</v>
      </c>
      <c r="J9" s="46" t="str">
        <f>"План " &amp;$G$1&amp;" "&amp; 2025</f>
        <v>План Год 2025</v>
      </c>
    </row>
    <row r="10" spans="3:10" s="47" customFormat="1" ht="12" customHeight="1" x14ac:dyDescent="0.25">
      <c r="C10" s="72"/>
      <c r="D10" s="73">
        <v>1</v>
      </c>
      <c r="E10" s="73">
        <v>2</v>
      </c>
      <c r="F10" s="73">
        <v>3</v>
      </c>
      <c r="G10" s="73">
        <v>4</v>
      </c>
      <c r="H10" s="73">
        <v>5</v>
      </c>
      <c r="I10" s="73">
        <v>6</v>
      </c>
      <c r="J10" s="73">
        <v>7</v>
      </c>
    </row>
    <row r="11" spans="3:10" s="41" customFormat="1" x14ac:dyDescent="0.15">
      <c r="D11" s="49" t="s">
        <v>41</v>
      </c>
      <c r="E11" s="50" t="s">
        <v>42</v>
      </c>
      <c r="F11" s="51" t="s">
        <v>43</v>
      </c>
      <c r="G11" s="54">
        <f>(январь!G11+февраль!G11+март!G11+апрель!G11+май!G11+июнь!G11+июль!G11+август!G11+сентябрь!G11+октябрь!G11+ноябрь!G11+декабрь!G11)/12</f>
        <v>0.39999999999999997</v>
      </c>
      <c r="H11" s="54">
        <f>(январь!H11+февраль!H11+март!H11+апрель!H11+май!H11+июнь!H11+июль!H11+август!H11+сентябрь!H11+октябрь!H11+ноябрь!H11+декабрь!H11)/12</f>
        <v>0.39999999999999997</v>
      </c>
      <c r="I11" s="54">
        <f>(январь!I11+февраль!I11+март!I11+апрель!I11+май!I11+июнь!I11+июль!I11+август!I11+сентябрь!I11+октябрь!I11+ноябрь!I11+декабрь!I11)/12</f>
        <v>0.39999999999999997</v>
      </c>
      <c r="J11" s="54">
        <f>(январь!J11+февраль!J11+март!J11+апрель!J11+май!J11+июнь!J11+июль!J11+август!J11+сентябрь!J11+октябрь!J11+ноябрь!J11+декабрь!J11)/12</f>
        <v>0.39999999999999997</v>
      </c>
    </row>
    <row r="12" spans="3:10" s="41" customFormat="1" x14ac:dyDescent="0.15">
      <c r="D12" s="49" t="s">
        <v>44</v>
      </c>
      <c r="E12" s="50" t="s">
        <v>45</v>
      </c>
      <c r="F12" s="51" t="s">
        <v>43</v>
      </c>
      <c r="G12" s="54">
        <f>(январь!G12+февраль!G12+март!G12+апрель!G12+май!G12+июнь!G12+июль!G12+август!G12+сентябрь!G12+октябрь!G12+ноябрь!G12+декабрь!G12)/12</f>
        <v>0.39999999999999997</v>
      </c>
      <c r="H12" s="54">
        <f>(январь!H12+февраль!H12+март!H12+апрель!H12+май!H12+июнь!H12+июль!H12+август!H12+сентябрь!H12+октябрь!H12+ноябрь!H12+декабрь!H12)/12</f>
        <v>0.39999999999999997</v>
      </c>
      <c r="I12" s="54">
        <f>(январь!I12+февраль!I12+март!I12+апрель!I12+май!I12+июнь!I12+июль!I12+август!I12+сентябрь!I12+октябрь!I12+ноябрь!I12+декабрь!I12)/12</f>
        <v>0.39999999999999997</v>
      </c>
      <c r="J12" s="54">
        <f>(январь!J12+февраль!J12+март!J12+апрель!J12+май!J12+июнь!J12+июль!J12+август!J12+сентябрь!J12+октябрь!J12+ноябрь!J12+декабрь!J12)/12</f>
        <v>0.39999999999999997</v>
      </c>
    </row>
    <row r="13" spans="3:10" s="41" customFormat="1" x14ac:dyDescent="0.15">
      <c r="D13" s="49" t="s">
        <v>46</v>
      </c>
      <c r="E13" s="50" t="s">
        <v>47</v>
      </c>
      <c r="F13" s="51" t="s">
        <v>43</v>
      </c>
      <c r="G13" s="54">
        <f>(январь!G13+февраль!G13+март!G13+апрель!G13+май!G13+июнь!G13+июль!G13+август!G13+сентябрь!G13+октябрь!G13+ноябрь!G13+декабрь!G13)/12</f>
        <v>0.19999999999999998</v>
      </c>
      <c r="H13" s="54">
        <f>(январь!H13+февраль!H13+март!H13+апрель!H13+май!H13+июнь!H13+июль!H13+август!H13+сентябрь!H13+октябрь!H13+ноябрь!H13+декабрь!H13)/12</f>
        <v>0.19999999999999998</v>
      </c>
      <c r="I13" s="54">
        <f>(январь!I13+февраль!I13+март!I13+апрель!I13+май!I13+июнь!I13+июль!I13+август!I13+сентябрь!I13+октябрь!I13+ноябрь!I13+декабрь!I13)/12</f>
        <v>0.19999999999999998</v>
      </c>
      <c r="J13" s="54">
        <f>(январь!J13+февраль!J13+март!J13+апрель!J13+май!J13+июнь!J13+июль!J13+август!J13+сентябрь!J13+октябрь!J13+ноябрь!J13+декабрь!J13)/12</f>
        <v>0.19999999999999998</v>
      </c>
    </row>
    <row r="14" spans="3:10" s="41" customFormat="1" x14ac:dyDescent="0.15">
      <c r="D14" s="49" t="s">
        <v>48</v>
      </c>
      <c r="E14" s="50" t="s">
        <v>49</v>
      </c>
      <c r="F14" s="51" t="s">
        <v>43</v>
      </c>
      <c r="G14" s="54">
        <f>(январь!G14+февраль!G14+март!G14+апрель!G14+май!G14+июнь!G14+июль!G14+август!G14+сентябрь!G14+октябрь!G14+ноябрь!G14+декабрь!G14)/12</f>
        <v>2.782388960333461E-3</v>
      </c>
      <c r="H14" s="54">
        <f>(январь!H14+февраль!H14+март!H14+апрель!H14+май!H14+июнь!H14+июль!H14+август!H14+сентябрь!H14+октябрь!H14+ноябрь!H14+декабрь!H14)/12</f>
        <v>1.1396483561614611E-3</v>
      </c>
      <c r="I14" s="54">
        <f>(январь!I14+февраль!I14+март!I14+апрель!I14+май!I14+июнь!I14+июль!I14+август!I14+сентябрь!I14+октябрь!I14+ноябрь!I14+декабрь!I14)/12</f>
        <v>6.7945953620020191E-3</v>
      </c>
      <c r="J14" s="54">
        <f>(январь!J14+февраль!J14+март!J14+апрель!J14+май!J14+июнь!J14+июль!J14+август!J14+сентябрь!J14+октябрь!J14+ноябрь!J14+декабрь!J14)/12</f>
        <v>4.667034775522186E-3</v>
      </c>
    </row>
    <row r="15" spans="3:10" s="41" customFormat="1" ht="22.5" x14ac:dyDescent="0.15">
      <c r="D15" s="49" t="s">
        <v>50</v>
      </c>
      <c r="E15" s="53" t="s">
        <v>51</v>
      </c>
      <c r="F15" s="51" t="s">
        <v>43</v>
      </c>
      <c r="G15" s="54">
        <f>(январь!G15+февраль!G15+март!G15+апрель!G15+май!G15+июнь!G15+июль!G15+август!G15+сентябрь!G15+октябрь!G15+ноябрь!G15+декабрь!G15)/12</f>
        <v>0</v>
      </c>
      <c r="H15" s="54">
        <f>(январь!H15+февраль!H15+март!H15+апрель!H15+май!H15+июнь!H15+июль!H15+август!H15+сентябрь!H15+октябрь!H15+ноябрь!H15+декабрь!H15)/12</f>
        <v>0</v>
      </c>
      <c r="I15" s="54">
        <f>(январь!I15+февраль!I15+март!I15+апрель!I15+май!I15+июнь!I15+июль!I15+август!I15+сентябрь!I15+октябрь!I15+ноябрь!I15+декабрь!I15)/12</f>
        <v>0</v>
      </c>
      <c r="J15" s="54">
        <f>(январь!J15+февраль!J15+март!J15+апрель!J15+май!J15+июнь!J15+июль!J15+август!J15+сентябрь!J15+октябрь!J15+ноябрь!J15+декабрь!J15)/12</f>
        <v>0</v>
      </c>
    </row>
    <row r="16" spans="3:10" s="41" customFormat="1" x14ac:dyDescent="0.15">
      <c r="D16" s="49" t="s">
        <v>52</v>
      </c>
      <c r="E16" s="50" t="s">
        <v>53</v>
      </c>
      <c r="F16" s="51" t="s">
        <v>43</v>
      </c>
      <c r="G16" s="54">
        <f>(январь!G16+февраль!G16+март!G16+апрель!G16+май!G16+июнь!G16+июль!G16+август!G16+сентябрь!G16+октябрь!G16+ноябрь!G16+декабрь!G16)/12</f>
        <v>-0.19721761103966653</v>
      </c>
      <c r="H16" s="54">
        <f>(январь!H16+февраль!H16+март!H16+апрель!H16+май!H16+июнь!H16+июль!H16+август!H16+сентябрь!H16+октябрь!H16+ноябрь!H16+декабрь!H16)/12</f>
        <v>-0.19886035164383853</v>
      </c>
      <c r="I16" s="54">
        <f>(январь!I16+февраль!I16+март!I16+апрель!I16+май!I16+июнь!I16+июль!I16+август!I16+сентябрь!I16+октябрь!I16+ноябрь!I16+декабрь!I16)/12</f>
        <v>-0.19320540463799804</v>
      </c>
      <c r="J16" s="54">
        <f>(январь!J16+февраль!J16+март!J16+апрель!J16+май!J16+июнь!J16+июль!J16+август!J16+сентябрь!J16+октябрь!J16+ноябрь!J16+декабрь!J16)/12</f>
        <v>-0.19533296522447777</v>
      </c>
    </row>
    <row r="17" spans="4:10" s="41" customFormat="1" x14ac:dyDescent="0.15">
      <c r="D17" s="49" t="s">
        <v>54</v>
      </c>
      <c r="E17" s="53" t="s">
        <v>55</v>
      </c>
      <c r="F17" s="51" t="s">
        <v>43</v>
      </c>
      <c r="G17" s="54">
        <f>(январь!G17+февраль!G17+март!G17+апрель!G17+май!G17+июнь!G17+июль!G17+август!G17+сентябрь!G17+октябрь!G17+ноябрь!G17+декабрь!G17)/12</f>
        <v>0</v>
      </c>
      <c r="H17" s="54">
        <f>(январь!H17+февраль!H17+март!H17+апрель!H17+май!H17+июнь!H17+июль!H17+август!H17+сентябрь!H17+октябрь!H17+ноябрь!H17+декабрь!H17)/12</f>
        <v>0</v>
      </c>
      <c r="I17" s="54">
        <f>(январь!I17+февраль!I17+март!I17+апрель!I17+май!I17+июнь!I17+июль!I17+август!I17+сентябрь!I17+октябрь!I17+ноябрь!I17+декабрь!I17)/12</f>
        <v>0</v>
      </c>
      <c r="J17" s="54">
        <f>(январь!J17+февраль!J17+март!J17+апрель!J17+май!J17+июнь!J17+июль!J17+август!J17+сентябрь!J17+октябрь!J17+ноябрь!J17+декабрь!J17)/12</f>
        <v>0</v>
      </c>
    </row>
    <row r="18" spans="4:10" ht="15" x14ac:dyDescent="0.15">
      <c r="D18" s="55" t="s">
        <v>56</v>
      </c>
      <c r="E18" s="56" t="s">
        <v>57</v>
      </c>
      <c r="F18" s="51" t="s">
        <v>235</v>
      </c>
      <c r="G18" s="54">
        <f>(январь!G18+февраль!G18+март!G18+апрель!G18+май!G18+июнь!G18+июль!G18+август!G18+сентябрь!G18+октябрь!G18+ноябрь!G18+декабрь!G18)/12</f>
        <v>0</v>
      </c>
      <c r="H18" s="54">
        <f>(январь!H18+февраль!H18+март!H18+апрель!H18+май!H18+июнь!H18+июль!H18+август!H18+сентябрь!H18+октябрь!H18+ноябрь!H18+декабрь!H18)/12</f>
        <v>0</v>
      </c>
      <c r="I18" s="54">
        <f>(январь!I18+февраль!I18+март!I18+апрель!I18+май!I18+июнь!I18+июль!I18+август!I18+сентябрь!I18+октябрь!I18+ноябрь!I18+декабрь!I18)/12</f>
        <v>0</v>
      </c>
      <c r="J18" s="54">
        <f>(январь!J18+февраль!J18+март!J18+апрель!J18+май!J18+июнь!J18+июль!J18+август!J18+сентябрь!J18+октябрь!J18+ноябрь!J18+декабрь!J18)/12</f>
        <v>0</v>
      </c>
    </row>
    <row r="19" spans="4:10" s="41" customFormat="1" ht="15" x14ac:dyDescent="0.15">
      <c r="D19" s="55" t="s">
        <v>58</v>
      </c>
      <c r="E19" s="53" t="s">
        <v>59</v>
      </c>
      <c r="F19" s="51" t="s">
        <v>43</v>
      </c>
      <c r="G19" s="54">
        <f>(январь!G19+февраль!G19+март!G19+апрель!G19+май!G19+июнь!G19+июль!G19+август!G19+сентябрь!G19+октябрь!G19+ноябрь!G19+декабрь!G19)/12</f>
        <v>-0.19721761103966653</v>
      </c>
      <c r="H19" s="54">
        <f>(январь!H19+февраль!H19+март!H19+апрель!H19+май!H19+июнь!H19+июль!H19+август!H19+сентябрь!H19+октябрь!H19+ноябрь!H19+декабрь!H19)/12</f>
        <v>-0.19886035164383853</v>
      </c>
      <c r="I19" s="54">
        <f>(январь!I19+февраль!I19+март!I19+апрель!I19+май!I19+июнь!I19+июль!I19+август!I19+сентябрь!I19+октябрь!I19+ноябрь!I19+декабрь!I19)/12</f>
        <v>-0.19320540463799804</v>
      </c>
      <c r="J19" s="54">
        <f>(январь!J19+февраль!J19+март!J19+апрель!J19+май!J19+июнь!J19+июль!J19+август!J19+сентябрь!J19+октябрь!J19+ноябрь!J19+декабрь!J19)/12</f>
        <v>-0.19533296522447777</v>
      </c>
    </row>
    <row r="20" spans="4:10" ht="15" x14ac:dyDescent="0.15">
      <c r="D20" s="55" t="s">
        <v>60</v>
      </c>
      <c r="E20" s="53" t="s">
        <v>61</v>
      </c>
      <c r="F20" s="51" t="s">
        <v>43</v>
      </c>
      <c r="G20" s="54">
        <f>(январь!G20+февраль!G20+март!G20+апрель!G20+май!G20+июнь!G20+июль!G20+август!G20+сентябрь!G20+октябрь!G20+ноябрь!G20+декабрь!G20)/12</f>
        <v>0</v>
      </c>
      <c r="H20" s="54">
        <f>(январь!H20+февраль!H20+март!H20+апрель!H20+май!H20+июнь!H20+июль!H20+август!H20+сентябрь!H20+октябрь!H20+ноябрь!H20+декабрь!H20)/12</f>
        <v>0</v>
      </c>
      <c r="I20" s="54">
        <f>(январь!I20+февраль!I20+март!I20+апрель!I20+май!I20+июнь!I20+июль!I20+август!I20+сентябрь!I20+октябрь!I20+ноябрь!I20+декабрь!I20)/12</f>
        <v>0</v>
      </c>
      <c r="J20" s="54">
        <f>(январь!J20+февраль!J20+март!J20+апрель!J20+май!J20+июнь!J20+июль!J20+август!J20+сентябрь!J20+октябрь!J20+ноябрь!J20+декабрь!J20)/12</f>
        <v>0</v>
      </c>
    </row>
    <row r="21" spans="4:10" ht="15" x14ac:dyDescent="0.15">
      <c r="D21" s="55" t="s">
        <v>62</v>
      </c>
      <c r="E21" s="57" t="s">
        <v>63</v>
      </c>
      <c r="F21" s="58" t="s">
        <v>64</v>
      </c>
      <c r="G21" s="59"/>
      <c r="H21" s="59"/>
      <c r="I21" s="59"/>
      <c r="J21" s="54">
        <f>(январь!J21+февраль!J21+март!J21+апрель!J21+май!J21+июнь!J21+июль!J21+август!J21+сентябрь!J21+октябрь!J21+ноябрь!J21+декабрь!J21)</f>
        <v>0.24136800000000003</v>
      </c>
    </row>
    <row r="22" spans="4:10" s="41" customFormat="1" x14ac:dyDescent="0.15">
      <c r="D22" s="49" t="s">
        <v>65</v>
      </c>
      <c r="E22" s="50" t="s">
        <v>66</v>
      </c>
      <c r="F22" s="58" t="s">
        <v>64</v>
      </c>
      <c r="G22" s="54">
        <f>(январь!G22+февраль!G22+март!G22+апрель!G22+май!G22+июнь!G22+июль!G22+август!G22+сентябрь!G22+октябрь!G22+ноябрь!G22+декабрь!G22)</f>
        <v>0.35350023429999999</v>
      </c>
      <c r="H22" s="54">
        <f>(январь!H22+февраль!H22+март!H22+апрель!H22+май!H22+июнь!H22+июль!H22+август!H22+сентябрь!H22+октябрь!H22+ноябрь!H22+декабрь!H22)</f>
        <v>0.334298714</v>
      </c>
      <c r="I22" s="54">
        <f>(январь!I22+февраль!I22+март!I22+апрель!I22+май!I22+июнь!I22+июль!I22+август!I22+сентябрь!I22+октябрь!I22+ноябрь!I22+декабрь!I22)</f>
        <v>0.40803123400000002</v>
      </c>
      <c r="J22" s="54">
        <f>(январь!J22+февраль!J22+март!J22+апрель!J22+май!J22+июнь!J22+июль!J22+август!J22+сентябрь!J22+октябрь!J22+ноябрь!J22+декабрь!J22)</f>
        <v>0.33211978999999997</v>
      </c>
    </row>
    <row r="23" spans="4:10" s="41" customFormat="1" ht="15" x14ac:dyDescent="0.15">
      <c r="D23" s="55" t="s">
        <v>67</v>
      </c>
      <c r="E23" s="57" t="s">
        <v>68</v>
      </c>
      <c r="F23" s="58" t="s">
        <v>64</v>
      </c>
      <c r="G23" s="59"/>
      <c r="H23" s="59"/>
      <c r="I23" s="59"/>
      <c r="J23" s="54">
        <f>(январь!J23+февраль!J23+март!J23+апрель!J23+май!J23+июнь!J23+июль!J23+август!J23+сентябрь!J23+октябрь!J23+ноябрь!J23+декабрь!J23)</f>
        <v>1.7568000000000001</v>
      </c>
    </row>
    <row r="24" spans="4:10" s="41" customFormat="1" x14ac:dyDescent="0.15">
      <c r="D24" s="49" t="s">
        <v>69</v>
      </c>
      <c r="E24" s="53" t="s">
        <v>70</v>
      </c>
      <c r="F24" s="58" t="s">
        <v>64</v>
      </c>
      <c r="G24" s="54">
        <f>(январь!G24+февраль!G24+март!G24+апрель!G24+май!G24+июнь!G24+июль!G24+август!G24+сентябрь!G24+октябрь!G24+ноябрь!G24+декабрь!G24)</f>
        <v>0</v>
      </c>
      <c r="H24" s="54">
        <f>(январь!H24+февраль!H24+март!H24+апрель!H24+май!H24+июнь!H24+июль!H24+август!H24+сентябрь!H24+октябрь!H24+ноябрь!H24+декабрь!H24)</f>
        <v>0</v>
      </c>
      <c r="I24" s="54">
        <f>(январь!I24+февраль!I24+март!I24+апрель!I24+май!I24+июнь!I24+июль!I24+август!I24+сентябрь!I24+октябрь!I24+ноябрь!I24+декабрь!I24)</f>
        <v>0</v>
      </c>
      <c r="J24" s="54">
        <f>(январь!J24+февраль!J24+март!J24+апрель!J24+май!J24+июнь!J24+июль!J24+август!J24+сентябрь!J24+октябрь!J24+ноябрь!J24+декабрь!J24)</f>
        <v>0</v>
      </c>
    </row>
    <row r="25" spans="4:10" s="41" customFormat="1" x14ac:dyDescent="0.15">
      <c r="D25" s="49" t="s">
        <v>71</v>
      </c>
      <c r="E25" s="53" t="s">
        <v>72</v>
      </c>
      <c r="F25" s="58" t="s">
        <v>64</v>
      </c>
      <c r="G25" s="54">
        <f>(январь!G25+февраль!G25+март!G25+апрель!G25+май!G25+июнь!G25+июль!G25+август!G25+сентябрь!G25+октябрь!G25+ноябрь!G25+декабрь!G25)</f>
        <v>0</v>
      </c>
      <c r="H25" s="54">
        <f>(январь!H25+февраль!H25+март!H25+апрель!H25+май!H25+июнь!H25+июль!H25+август!H25+сентябрь!H25+октябрь!H25+ноябрь!H25+декабрь!H25)</f>
        <v>0</v>
      </c>
      <c r="I25" s="54">
        <f>(январь!I25+февраль!I25+март!I25+апрель!I25+май!I25+июнь!I25+июль!I25+август!I25+сентябрь!I25+октябрь!I25+ноябрь!I25+декабрь!I25)</f>
        <v>0</v>
      </c>
      <c r="J25" s="54">
        <f>(январь!J25+февраль!J25+март!J25+апрель!J25+май!J25+июнь!J25+июль!J25+август!J25+сентябрь!J25+октябрь!J25+ноябрь!J25+декабрь!J25)</f>
        <v>0</v>
      </c>
    </row>
    <row r="26" spans="4:10" s="41" customFormat="1" x14ac:dyDescent="0.15">
      <c r="D26" s="49" t="s">
        <v>73</v>
      </c>
      <c r="E26" s="50" t="s">
        <v>74</v>
      </c>
      <c r="F26" s="58" t="s">
        <v>64</v>
      </c>
      <c r="G26" s="54">
        <f>(январь!G26+февраль!G26+март!G26+апрель!G26+май!G26+июнь!G26+июль!G26+август!G26+сентябрь!G26+октябрь!G26+ноябрь!G26+декабрь!G26)</f>
        <v>2.4311994999999996E-2</v>
      </c>
      <c r="H26" s="54">
        <f>(январь!H26+февраль!H26+март!H26+апрель!H26+май!H26+июнь!H26+июль!H26+август!H26+сентябрь!H26+октябрь!H26+ноябрь!H26+декабрь!H26)</f>
        <v>9.9251499999999989E-3</v>
      </c>
      <c r="I26" s="54">
        <f>(январь!I26+февраль!I26+март!I26+апрель!I26+май!I26+июнь!I26+июль!I26+август!I26+сентябрь!I26+октябрь!I26+ноябрь!I26+декабрь!I26)</f>
        <v>5.9610181000000005E-2</v>
      </c>
      <c r="J26" s="54">
        <f>(январь!J26+февраль!J26+март!J26+апрель!J26+май!J26+июнь!J26+июль!J26+август!J26+сентябрь!J26+октябрь!J26+ноябрь!J26+декабрь!J26)</f>
        <v>4.0958708999999996E-2</v>
      </c>
    </row>
    <row r="27" spans="4:10" x14ac:dyDescent="0.15">
      <c r="D27" s="49" t="s">
        <v>75</v>
      </c>
      <c r="E27" s="53" t="s">
        <v>76</v>
      </c>
      <c r="F27" s="58" t="s">
        <v>64</v>
      </c>
      <c r="G27" s="54">
        <f>(январь!G27+февраль!G27+март!G27+апрель!G27+май!G27+июнь!G27+июль!G27+август!G27+сентябрь!G27+октябрь!G27+ноябрь!G27+декабрь!G27)</f>
        <v>2.4311994999999996E-2</v>
      </c>
      <c r="H27" s="54">
        <f>(январь!H27+февраль!H27+март!H27+апрель!H27+май!H27+июнь!H27+июль!H27+август!H27+сентябрь!H27+октябрь!H27+ноябрь!H27+декабрь!H27)</f>
        <v>9.9251499999999989E-3</v>
      </c>
      <c r="I27" s="54">
        <f>(январь!I27+февраль!I27+март!I27+апрель!I27+май!I27+июнь!I27+июль!I27+август!I27+сентябрь!I27+октябрь!I27+ноябрь!I27+декабрь!I27)</f>
        <v>5.9610181000000005E-2</v>
      </c>
      <c r="J27" s="54">
        <f>(январь!J27+февраль!J27+март!J27+апрель!J27+май!J27+июнь!J27+июль!J27+август!J27+сентябрь!J27+октябрь!J27+ноябрь!J27+декабрь!J27)</f>
        <v>4.0958708999999996E-2</v>
      </c>
    </row>
    <row r="28" spans="4:10" x14ac:dyDescent="0.15">
      <c r="D28" s="49" t="s">
        <v>77</v>
      </c>
      <c r="E28" s="56" t="s">
        <v>78</v>
      </c>
      <c r="F28" s="51" t="s">
        <v>79</v>
      </c>
      <c r="G28" s="54">
        <f t="shared" ref="G28" si="0">(G27/G22*100)</f>
        <v>6.8775046353625564</v>
      </c>
      <c r="H28" s="54">
        <f t="shared" ref="H28" si="1">(H27/H22*100)</f>
        <v>2.9689465093186085</v>
      </c>
      <c r="I28" s="54">
        <f t="shared" ref="I28" si="2">(I27/I22*100)</f>
        <v>14.609220087303415</v>
      </c>
      <c r="J28" s="54">
        <f t="shared" ref="J28" si="3">(J27/J22*100)</f>
        <v>12.332510808825937</v>
      </c>
    </row>
    <row r="29" spans="4:10" x14ac:dyDescent="0.15">
      <c r="D29" s="49" t="s">
        <v>80</v>
      </c>
      <c r="E29" s="53" t="s">
        <v>81</v>
      </c>
      <c r="F29" s="58" t="s">
        <v>64</v>
      </c>
      <c r="G29" s="54">
        <f>(январь!G29+февраль!G29+март!G29+апрель!G29+май!G29+июнь!G29+июль!G29+август!G29+сентябрь!G29+октябрь!G29+ноябрь!G29+декабрь!G29)</f>
        <v>0</v>
      </c>
      <c r="H29" s="54">
        <f>(январь!H29+февраль!H29+март!H29+апрель!H29+май!H29+июнь!H29+июль!H29+август!H29+сентябрь!H29+октябрь!H29+ноябрь!H29+декабрь!H29)</f>
        <v>0</v>
      </c>
      <c r="I29" s="54">
        <f>(январь!I29+февраль!I29+март!I29+апрель!I29+май!I29+июнь!I29+июль!I29+август!I29+сентябрь!I29+октябрь!I29+ноябрь!I29+декабрь!I29)</f>
        <v>0</v>
      </c>
      <c r="J29" s="54">
        <f>(январь!J29+февраль!J29+март!J29+апрель!J29+май!J29+июнь!J29+июль!J29+август!J29+сентябрь!J29+октябрь!J29+ноябрь!J29+декабрь!J29)</f>
        <v>0</v>
      </c>
    </row>
    <row r="30" spans="4:10" x14ac:dyDescent="0.15">
      <c r="D30" s="49" t="s">
        <v>82</v>
      </c>
      <c r="E30" s="56" t="s">
        <v>83</v>
      </c>
      <c r="F30" s="51" t="s">
        <v>84</v>
      </c>
      <c r="G30" s="52"/>
      <c r="H30" s="52"/>
      <c r="I30" s="52"/>
      <c r="J30" s="52"/>
    </row>
    <row r="31" spans="4:10" s="41" customFormat="1" x14ac:dyDescent="0.15">
      <c r="D31" s="49" t="s">
        <v>85</v>
      </c>
      <c r="E31" s="50" t="s">
        <v>86</v>
      </c>
      <c r="F31" s="58" t="s">
        <v>64</v>
      </c>
      <c r="G31" s="54">
        <f>(январь!G31+февраль!G31+март!G31+апрель!G31+май!G31+июнь!G31+июль!G31+август!G31+сентябрь!G31+октябрь!G31+ноябрь!G31+декабрь!G31)</f>
        <v>0.32918823930000002</v>
      </c>
      <c r="H31" s="54">
        <f>(январь!H31+февраль!H31+март!H31+апрель!H31+май!H31+июнь!H31+июль!H31+август!H31+сентябрь!H31+октябрь!H31+ноябрь!H31+декабрь!H31)</f>
        <v>0.324373564</v>
      </c>
      <c r="I31" s="54">
        <f>(январь!I31+февраль!I31+март!I31+апрель!I31+май!I31+июнь!I31+июль!I31+август!I31+сентябрь!I31+октябрь!I31+ноябрь!I31+декабрь!I31)</f>
        <v>0.34842105299999998</v>
      </c>
      <c r="J31" s="54">
        <f>(январь!J31+февраль!J31+март!J31+апрель!J31+май!J31+июнь!J31+июль!J31+август!J31+сентябрь!J31+октябрь!J31+ноябрь!J31+декабрь!J31)</f>
        <v>0.29116108100000004</v>
      </c>
    </row>
    <row r="32" spans="4:10" s="41" customFormat="1" x14ac:dyDescent="0.15">
      <c r="D32" s="49" t="s">
        <v>87</v>
      </c>
      <c r="E32" s="53" t="s">
        <v>70</v>
      </c>
      <c r="F32" s="58" t="s">
        <v>64</v>
      </c>
      <c r="G32" s="54">
        <f>(январь!G32+февраль!G32+март!G32+апрель!G32+май!G32+июнь!G32+июль!G32+август!G32+сентябрь!G32+октябрь!G32+ноябрь!G32+декабрь!G32)</f>
        <v>0</v>
      </c>
      <c r="H32" s="54">
        <f>(январь!H32+февраль!H32+март!H32+апрель!H32+май!H32+июнь!H32+июль!H32+август!H32+сентябрь!H32+октябрь!H32+ноябрь!H32+декабрь!H32)</f>
        <v>0</v>
      </c>
      <c r="I32" s="54">
        <f>(январь!I32+февраль!I32+март!I32+апрель!I32+май!I32+июнь!I32+июль!I32+август!I32+сентябрь!I32+октябрь!I32+ноябрь!I32+декабрь!I32)</f>
        <v>0</v>
      </c>
      <c r="J32" s="54">
        <f>(январь!J32+февраль!J32+март!J32+апрель!J32+май!J32+июнь!J32+июль!J32+август!J32+сентябрь!J32+октябрь!J32+ноябрь!J32+декабрь!J32)</f>
        <v>0</v>
      </c>
    </row>
    <row r="33" spans="4:10" s="41" customFormat="1" x14ac:dyDescent="0.15">
      <c r="D33" s="49" t="s">
        <v>88</v>
      </c>
      <c r="E33" s="53" t="s">
        <v>72</v>
      </c>
      <c r="F33" s="58" t="s">
        <v>64</v>
      </c>
      <c r="G33" s="54">
        <f>(январь!G33+февраль!G33+март!G33+апрель!G33+май!G33+июнь!G33+июль!G33+август!G33+сентябрь!G33+октябрь!G33+ноябрь!G33+декабрь!G33)</f>
        <v>0</v>
      </c>
      <c r="H33" s="54">
        <f>(январь!H33+февраль!H33+март!H33+апрель!H33+май!H33+июнь!H33+июль!H33+август!H33+сентябрь!H33+октябрь!H33+ноябрь!H33+декабрь!H33)</f>
        <v>0</v>
      </c>
      <c r="I33" s="54">
        <f>(январь!I33+февраль!I33+март!I33+апрель!I33+май!I33+июнь!I33+июль!I33+август!I33+сентябрь!I33+октябрь!I33+ноябрь!I33+декабрь!I33)</f>
        <v>0</v>
      </c>
      <c r="J33" s="54">
        <f>(январь!J33+февраль!J33+март!J33+апрель!J33+май!J33+июнь!J33+июль!J33+август!J33+сентябрь!J33+октябрь!J33+ноябрь!J33+декабрь!J33)</f>
        <v>0</v>
      </c>
    </row>
    <row r="34" spans="4:10" x14ac:dyDescent="0.15">
      <c r="D34" s="49" t="s">
        <v>89</v>
      </c>
      <c r="E34" s="50" t="s">
        <v>90</v>
      </c>
      <c r="F34" s="58" t="s">
        <v>64</v>
      </c>
      <c r="G34" s="54">
        <f>(январь!G34+февраль!G34+март!G34+апрель!G34+май!G34+июнь!G34+июль!G34+август!G34+сентябрь!G34+октябрь!G34+ноябрь!G34+декабрь!G34)</f>
        <v>0</v>
      </c>
      <c r="H34" s="54">
        <f>(январь!H34+февраль!H34+март!H34+апрель!H34+май!H34+июнь!H34+июль!H34+август!H34+сентябрь!H34+октябрь!H34+ноябрь!H34+декабрь!H34)</f>
        <v>1.9136469999999999E-2</v>
      </c>
      <c r="I34" s="54">
        <f>(январь!I34+февраль!I34+март!I34+апрель!I34+май!I34+июнь!I34+июль!I34+август!I34+сентябрь!I34+октябрь!I34+ноябрь!I34+декабрь!I34)</f>
        <v>0</v>
      </c>
      <c r="J34" s="54">
        <f>(январь!J34+февраль!J34+март!J34+апрель!J34+май!J34+июнь!J34+июль!J34+август!J34+сентябрь!J34+октябрь!J34+ноябрь!J34+декабрь!J34)</f>
        <v>0</v>
      </c>
    </row>
    <row r="35" spans="4:10" x14ac:dyDescent="0.15">
      <c r="D35" s="49" t="s">
        <v>91</v>
      </c>
      <c r="E35" s="53" t="s">
        <v>92</v>
      </c>
      <c r="F35" s="58" t="s">
        <v>64</v>
      </c>
      <c r="G35" s="54">
        <f>(январь!G35+февраль!G35+март!G35+апрель!G35+май!G35+июнь!G35+июль!G35+август!G35+сентябрь!G35+октябрь!G35+ноябрь!G35+декабрь!G35)</f>
        <v>0</v>
      </c>
      <c r="H35" s="54">
        <f>(январь!H35+февраль!H35+март!H35+апрель!H35+май!H35+июнь!H35+июль!H35+август!H35+сентябрь!H35+октябрь!H35+ноябрь!H35+декабрь!H35)</f>
        <v>3.3464620000000007E-2</v>
      </c>
      <c r="I35" s="54">
        <f>(январь!I35+февраль!I35+март!I35+апрель!I35+май!I35+июнь!I35+июль!I35+август!I35+сентябрь!I35+октябрь!I35+ноябрь!I35+декабрь!I35)</f>
        <v>0</v>
      </c>
      <c r="J35" s="54">
        <f>(январь!J35+февраль!J35+март!J35+апрель!J35+май!J35+июнь!J35+июль!J35+август!J35+сентябрь!J35+октябрь!J35+ноябрь!J35+декабрь!J35)</f>
        <v>0</v>
      </c>
    </row>
    <row r="36" spans="4:10" x14ac:dyDescent="0.15">
      <c r="D36" s="49" t="s">
        <v>93</v>
      </c>
      <c r="E36" s="53" t="s">
        <v>94</v>
      </c>
      <c r="F36" s="58" t="s">
        <v>64</v>
      </c>
      <c r="G36" s="54">
        <f>(январь!G36+февраль!G36+март!G36+апрель!G36+май!G36+июнь!G36+июль!G36+август!G36+сентябрь!G36+октябрь!G36+ноябрь!G36+декабрь!G36)</f>
        <v>0</v>
      </c>
      <c r="H36" s="54">
        <f>(январь!H36+февраль!H36+март!H36+апрель!H36+май!H36+июнь!H36+июль!H36+август!H36+сентябрь!H36+октябрь!H36+ноябрь!H36+декабрь!H36)</f>
        <v>0</v>
      </c>
      <c r="I36" s="54">
        <f>(январь!I36+февраль!I36+март!I36+апрель!I36+май!I36+июнь!I36+июль!I36+август!I36+сентябрь!I36+октябрь!I36+ноябрь!I36+декабрь!I36)</f>
        <v>0</v>
      </c>
      <c r="J36" s="54">
        <f>(январь!J36+февраль!J36+март!J36+апрель!J36+май!J36+июнь!J36+июль!J36+август!J36+сентябрь!J36+октябрь!J36+ноябрь!J36+декабрь!J36)</f>
        <v>0</v>
      </c>
    </row>
    <row r="37" spans="4:10" x14ac:dyDescent="0.15">
      <c r="D37" s="49" t="s">
        <v>95</v>
      </c>
      <c r="E37" s="56" t="s">
        <v>96</v>
      </c>
      <c r="F37" s="51" t="s">
        <v>79</v>
      </c>
      <c r="G37" s="54">
        <f>(январь!G37+февраль!G37+март!G37+апрель!G37+май!G37+июнь!G37+июль!G37+август!G37+сентябрь!G37+октябрь!G37+ноябрь!G37+декабрь!G37)</f>
        <v>0</v>
      </c>
      <c r="H37" s="54">
        <f>(январь!H37+февраль!H37+март!H37+апрель!H37+май!H37+июнь!H37+июль!H37+август!H37+сентябрь!H37+октябрь!H37+ноябрь!H37+декабрь!H37)</f>
        <v>0</v>
      </c>
      <c r="I37" s="54">
        <f>(январь!I37+февраль!I37+март!I37+апрель!I37+май!I37+июнь!I37+июль!I37+август!I37+сентябрь!I37+октябрь!I37+ноябрь!I37+декабрь!I37)</f>
        <v>0</v>
      </c>
      <c r="J37" s="54">
        <f>(январь!J37+февраль!J37+март!J37+апрель!J37+май!J37+июнь!J37+июль!J37+август!J37+сентябрь!J37+октябрь!J37+ноябрь!J37+декабрь!J37)</f>
        <v>0</v>
      </c>
    </row>
    <row r="38" spans="4:10" s="41" customFormat="1" x14ac:dyDescent="0.15">
      <c r="D38" s="49" t="s">
        <v>97</v>
      </c>
      <c r="E38" s="50" t="s">
        <v>98</v>
      </c>
      <c r="F38" s="58" t="s">
        <v>64</v>
      </c>
      <c r="G38" s="54">
        <f>(январь!G38+февраль!G38+март!G38+апрель!G38+май!G38+июнь!G38+июль!G38+август!G38+сентябрь!G38+октябрь!G38+ноябрь!G38+декабрь!G38)</f>
        <v>2.4311994999999996E-2</v>
      </c>
      <c r="H38" s="54">
        <f>(январь!H38+февраль!H38+март!H38+апрель!H38+май!H38+июнь!H38+июль!H38+август!H38+сентябрь!H38+октябрь!H38+ноябрь!H38+декабрь!H38)</f>
        <v>2.9061620000000003E-2</v>
      </c>
      <c r="I38" s="54">
        <f>(январь!I38+февраль!I38+март!I38+апрель!I38+май!I38+июнь!I38+июль!I38+август!I38+сентябрь!I38+октябрь!I38+ноябрь!I38+декабрь!I38)</f>
        <v>5.9610181000000005E-2</v>
      </c>
      <c r="J38" s="54">
        <f>(январь!J38+февраль!J38+март!J38+апрель!J38+май!J38+июнь!J38+июль!J38+август!J38+сентябрь!J38+октябрь!J38+ноябрь!J38+декабрь!J38)</f>
        <v>4.0958708999999996E-2</v>
      </c>
    </row>
    <row r="39" spans="4:10" s="41" customFormat="1" ht="22.5" x14ac:dyDescent="0.15">
      <c r="D39" s="49" t="s">
        <v>99</v>
      </c>
      <c r="E39" s="53" t="s">
        <v>51</v>
      </c>
      <c r="F39" s="58" t="s">
        <v>64</v>
      </c>
      <c r="G39" s="54">
        <f>(январь!G39+февраль!G39+март!G39+апрель!G39+май!G39+июнь!G39+июль!G39+август!G39+сентябрь!G39+октябрь!G39+ноябрь!G39+декабрь!G39)</f>
        <v>0</v>
      </c>
      <c r="H39" s="54">
        <f>(январь!H39+февраль!H39+март!H39+апрель!H39+май!H39+июнь!H39+июль!H39+август!H39+сентябрь!H39+октябрь!H39+ноябрь!H39+декабрь!H39)</f>
        <v>0</v>
      </c>
      <c r="I39" s="54">
        <f>(январь!I39+февраль!I39+март!I39+апрель!I39+май!I39+июнь!I39+июль!I39+август!I39+сентябрь!I39+октябрь!I39+ноябрь!I39+декабрь!I39)</f>
        <v>0</v>
      </c>
      <c r="J39" s="54">
        <f>(январь!J39+февраль!J39+март!J39+апрель!J39+май!J39+июнь!J39+июль!J39+август!J39+сентябрь!J39+октябрь!J39+ноябрь!J39+декабрь!J39)</f>
        <v>0</v>
      </c>
    </row>
    <row r="40" spans="4:10" s="41" customFormat="1" ht="22.5" x14ac:dyDescent="0.15">
      <c r="D40" s="49" t="s">
        <v>100</v>
      </c>
      <c r="E40" s="53" t="s">
        <v>101</v>
      </c>
      <c r="F40" s="58" t="s">
        <v>64</v>
      </c>
      <c r="G40" s="54">
        <f>(январь!G40+февраль!G40+март!G40+апрель!G40+май!G40+июнь!G40+июль!G40+август!G40+сентябрь!G40+октябрь!G40+ноябрь!G40+декабрь!G40)</f>
        <v>0</v>
      </c>
      <c r="H40" s="54">
        <f>(январь!H40+февраль!H40+март!H40+апрель!H40+май!H40+июнь!H40+июль!H40+август!H40+сентябрь!H40+октябрь!H40+ноябрь!H40+декабрь!H40)</f>
        <v>0</v>
      </c>
      <c r="I40" s="54">
        <f>(январь!I40+февраль!I40+март!I40+апрель!I40+май!I40+июнь!I40+июль!I40+август!I40+сентябрь!I40+октябрь!I40+ноябрь!I40+декабрь!I40)</f>
        <v>0</v>
      </c>
      <c r="J40" s="54">
        <f>(январь!J40+февраль!J40+март!J40+апрель!J40+май!J40+июнь!J40+июль!J40+август!J40+сентябрь!J40+октябрь!J40+ноябрь!J40+декабрь!J40)</f>
        <v>0</v>
      </c>
    </row>
    <row r="41" spans="4:10" s="41" customFormat="1" x14ac:dyDescent="0.15">
      <c r="D41" s="49" t="s">
        <v>102</v>
      </c>
      <c r="E41" s="50" t="s">
        <v>103</v>
      </c>
      <c r="F41" s="58" t="s">
        <v>64</v>
      </c>
      <c r="G41" s="54">
        <f>(январь!G41+февраль!G41+март!G41+апрель!G41+май!G41+июнь!G41+июль!G41+август!G41+сентябрь!G41+октябрь!G41+ноябрь!G41+декабрь!G41)</f>
        <v>-0.32918823930000002</v>
      </c>
      <c r="H41" s="54">
        <f>(январь!H41+февраль!H41+март!H41+апрель!H41+май!H41+июнь!H41+июль!H41+август!H41+сентябрь!H41+октябрь!H41+ноябрь!H41+декабрь!H41)</f>
        <v>-0.30523709399999999</v>
      </c>
      <c r="I41" s="54">
        <f>(январь!I41+февраль!I41+март!I41+апрель!I41+май!I41+июнь!I41+июль!I41+август!I41+сентябрь!I41+октябрь!I41+ноябрь!I41+декабрь!I41)</f>
        <v>-0.34842105299999998</v>
      </c>
      <c r="J41" s="54">
        <f>(январь!J41+февраль!J41+март!J41+апрель!J41+май!J41+июнь!J41+июль!J41+август!J41+сентябрь!J41+октябрь!J41+ноябрь!J41+декабрь!J41)</f>
        <v>-0.29116108100000004</v>
      </c>
    </row>
    <row r="42" spans="4:10" s="41" customFormat="1" ht="15" customHeight="1" x14ac:dyDescent="0.15">
      <c r="D42" s="49" t="s">
        <v>104</v>
      </c>
      <c r="E42" s="53" t="s">
        <v>55</v>
      </c>
      <c r="F42" s="58" t="s">
        <v>64</v>
      </c>
      <c r="G42" s="54">
        <f>(январь!G42+февраль!G42+март!G42+апрель!G42+май!G42+июнь!G42+июль!G42+август!G42+сентябрь!G42+октябрь!G42+ноябрь!G42+декабрь!G42)</f>
        <v>0</v>
      </c>
      <c r="H42" s="54">
        <f>(январь!H42+февраль!H42+март!H42+апрель!H42+май!H42+июнь!H42+июль!H42+август!H42+сентябрь!H42+октябрь!H42+ноябрь!H42+декабрь!H42)</f>
        <v>0</v>
      </c>
      <c r="I42" s="54">
        <f>(январь!I42+февраль!I42+март!I42+апрель!I42+май!I42+июнь!I42+июль!I42+август!I42+сентябрь!I42+октябрь!I42+ноябрь!I42+декабрь!I42)</f>
        <v>0</v>
      </c>
      <c r="J42" s="54">
        <f>(январь!J42+февраль!J42+март!J42+апрель!J42+май!J42+июнь!J42+июль!J42+август!J42+сентябрь!J42+октябрь!J42+ноябрь!J42+декабрь!J42)</f>
        <v>0</v>
      </c>
    </row>
    <row r="43" spans="4:10" x14ac:dyDescent="0.15">
      <c r="D43" s="49" t="s">
        <v>105</v>
      </c>
      <c r="E43" s="56" t="s">
        <v>57</v>
      </c>
      <c r="F43" s="58" t="s">
        <v>64</v>
      </c>
      <c r="G43" s="54">
        <f>(январь!G43+февраль!G43+март!G43+апрель!G43+май!G43+июнь!G43+июль!G43+август!G43+сентябрь!G43+октябрь!G43+ноябрь!G43+декабрь!G43)</f>
        <v>0</v>
      </c>
      <c r="H43" s="54">
        <f>(январь!H43+февраль!H43+март!H43+апрель!H43+май!H43+июнь!H43+июль!H43+август!H43+сентябрь!H43+октябрь!H43+ноябрь!H43+декабрь!H43)</f>
        <v>0</v>
      </c>
      <c r="I43" s="54">
        <f>(январь!I43+февраль!I43+март!I43+апрель!I43+май!I43+июнь!I43+июль!I43+август!I43+сентябрь!I43+октябрь!I43+ноябрь!I43+декабрь!I43)</f>
        <v>0</v>
      </c>
      <c r="J43" s="54">
        <f>(январь!J43+февраль!J43+март!J43+апрель!J43+май!J43+июнь!J43+июль!J43+август!J43+сентябрь!J43+октябрь!J43+ноябрь!J43+декабрь!J43)</f>
        <v>0</v>
      </c>
    </row>
    <row r="44" spans="4:10" s="41" customFormat="1" x14ac:dyDescent="0.15">
      <c r="D44" s="49" t="s">
        <v>106</v>
      </c>
      <c r="E44" s="53" t="s">
        <v>59</v>
      </c>
      <c r="F44" s="58" t="s">
        <v>64</v>
      </c>
      <c r="G44" s="54">
        <f>(январь!G44+февраль!G44+март!G44+апрель!G44+май!G44+июнь!G44+июль!G44+август!G44+сентябрь!G44+октябрь!G44+ноябрь!G44+декабрь!G44)</f>
        <v>0.31214139810000002</v>
      </c>
      <c r="H44" s="54">
        <f>(январь!H44+февраль!H44+март!H44+апрель!H44+май!H44+июнь!H44+июль!H44+август!H44+сентябрь!H44+октябрь!H44+ноябрь!H44+декабрь!H44)</f>
        <v>0.324373564</v>
      </c>
      <c r="I44" s="54">
        <f>(январь!I44+февраль!I44+март!I44+апрель!I44+май!I44+июнь!I44+июль!I44+август!I44+сентябрь!I44+октябрь!I44+ноябрь!I44+декабрь!I44)</f>
        <v>0.33100000015000003</v>
      </c>
      <c r="J44" s="54">
        <f>(январь!J44+февраль!J44+март!J44+апрель!J44+май!J44+июнь!J44+июль!J44+август!J44+сентябрь!J44+октябрь!J44+ноябрь!J44+декабрь!J44)</f>
        <v>0.29116108100000004</v>
      </c>
    </row>
    <row r="45" spans="4:10" x14ac:dyDescent="0.15">
      <c r="D45" s="49" t="s">
        <v>107</v>
      </c>
      <c r="E45" s="53" t="s">
        <v>61</v>
      </c>
      <c r="F45" s="58" t="s">
        <v>64</v>
      </c>
      <c r="G45" s="54">
        <f>(январь!G45+февраль!G45+март!G45+апрель!G45+май!G45+июнь!G45+июль!G45+август!G45+сентябрь!G45+октябрь!G45+ноябрь!G45+декабрь!G45)</f>
        <v>0</v>
      </c>
      <c r="H45" s="54">
        <f>(январь!H45+февраль!H45+март!H45+апрель!H45+май!H45+июнь!H45+июль!H45+август!H45+сентябрь!H45+октябрь!H45+ноябрь!H45+декабрь!H45)</f>
        <v>0</v>
      </c>
      <c r="I45" s="54">
        <f>(январь!I45+февраль!I45+март!I45+апрель!I45+май!I45+июнь!I45+июль!I45+август!I45+сентябрь!I45+октябрь!I45+ноябрь!I45+декабрь!I45)</f>
        <v>0</v>
      </c>
      <c r="J45" s="54">
        <f>(январь!J45+февраль!J45+март!J45+апрель!J45+май!J45+июнь!J45+июль!J45+август!J45+сентябрь!J45+октябрь!J45+ноябрь!J45+декабрь!J45)</f>
        <v>0</v>
      </c>
    </row>
    <row r="46" spans="4:10" x14ac:dyDescent="0.15">
      <c r="D46" s="49" t="s">
        <v>108</v>
      </c>
      <c r="E46" s="50" t="s">
        <v>109</v>
      </c>
      <c r="F46" s="58" t="s">
        <v>64</v>
      </c>
      <c r="G46" s="54">
        <f>(январь!G46+февраль!G46+март!G46+апрель!G46+май!G46+июнь!G46+июль!G46+август!G46+сентябрь!G46+октябрь!G46+ноябрь!G46+декабрь!G46)</f>
        <v>0</v>
      </c>
      <c r="H46" s="54">
        <f>(январь!H46+февраль!H46+март!H46+апрель!H46+май!H46+июнь!H46+июль!H46+август!H46+сентябрь!H46+октябрь!H46+ноябрь!H46+декабрь!H46)</f>
        <v>0</v>
      </c>
      <c r="I46" s="54">
        <f>(январь!I46+февраль!I46+март!I46+апрель!I46+май!I46+июнь!I46+июль!I46+август!I46+сентябрь!I46+октябрь!I46+ноябрь!I46+декабрь!I46)</f>
        <v>0</v>
      </c>
      <c r="J46" s="54">
        <f>(январь!J46+февраль!J46+март!J46+апрель!J46+май!J46+июнь!J46+июль!J46+август!J46+сентябрь!J46+октябрь!J46+ноябрь!J46+декабрь!J46)</f>
        <v>0</v>
      </c>
    </row>
    <row r="47" spans="4:10" x14ac:dyDescent="0.15">
      <c r="D47" s="49" t="s">
        <v>110</v>
      </c>
      <c r="E47" s="53" t="s">
        <v>111</v>
      </c>
      <c r="F47" s="58" t="s">
        <v>64</v>
      </c>
      <c r="G47" s="54">
        <f>(январь!G47+февраль!G47+март!G47+апрель!G47+май!G47+июнь!G47+июль!G47+август!G47+сентябрь!G47+октябрь!G47+ноябрь!G47+декабрь!G47)</f>
        <v>0</v>
      </c>
      <c r="H47" s="54">
        <f>(январь!H47+февраль!H47+март!H47+апрель!H47+май!H47+июнь!H47+июль!H47+август!H47+сентябрь!H47+октябрь!H47+ноябрь!H47+декабрь!H47)</f>
        <v>0</v>
      </c>
      <c r="I47" s="54">
        <f>(январь!I47+февраль!I47+март!I47+апрель!I47+май!I47+июнь!I47+июль!I47+август!I47+сентябрь!I47+октябрь!I47+ноябрь!I47+декабрь!I47)</f>
        <v>0</v>
      </c>
      <c r="J47" s="54">
        <f>(январь!J47+февраль!J47+март!J47+апрель!J47+май!J47+июнь!J47+июль!J47+август!J47+сентябрь!J47+октябрь!J47+ноябрь!J47+декабрь!J47)</f>
        <v>0</v>
      </c>
    </row>
    <row r="48" spans="4:10" x14ac:dyDescent="0.15">
      <c r="D48" s="49" t="s">
        <v>112</v>
      </c>
      <c r="E48" s="53" t="s">
        <v>113</v>
      </c>
      <c r="F48" s="58" t="s">
        <v>64</v>
      </c>
      <c r="G48" s="54">
        <f>(январь!G48+февраль!G48+март!G48+апрель!G48+май!G48+июнь!G48+июль!G48+август!G48+сентябрь!G48+октябрь!G48+ноябрь!G48+декабрь!G48)</f>
        <v>0</v>
      </c>
      <c r="H48" s="54">
        <f>(январь!H48+февраль!H48+март!H48+апрель!H48+май!H48+июнь!H48+июль!H48+август!H48+сентябрь!H48+октябрь!H48+ноябрь!H48+декабрь!H48)</f>
        <v>0</v>
      </c>
      <c r="I48" s="54">
        <f>(январь!I48+февраль!I48+март!I48+апрель!I48+май!I48+июнь!I48+июль!I48+август!I48+сентябрь!I48+октябрь!I48+ноябрь!I48+декабрь!I48)</f>
        <v>0</v>
      </c>
      <c r="J48" s="54">
        <f>(январь!J48+февраль!J48+март!J48+апрель!J48+май!J48+июнь!J48+июль!J48+август!J48+сентябрь!J48+октябрь!J48+ноябрь!J48+декабрь!J48)</f>
        <v>0</v>
      </c>
    </row>
    <row r="49" spans="4:10" x14ac:dyDescent="0.15">
      <c r="D49" s="49" t="s">
        <v>114</v>
      </c>
      <c r="E49" s="50" t="s">
        <v>115</v>
      </c>
      <c r="F49" s="51" t="s">
        <v>116</v>
      </c>
      <c r="G49" s="54">
        <f>(январь!G49+февраль!G49+март!G49+апрель!G49+май!G49+июнь!G49+июль!G49+август!G49+сентябрь!G49+октябрь!G49+ноябрь!G49+декабрь!G49)</f>
        <v>0</v>
      </c>
      <c r="H49" s="54">
        <f>(январь!H49+февраль!H49+март!H49+апрель!H49+май!H49+июнь!H49+июль!H49+август!H49+сентябрь!H49+октябрь!H49+ноябрь!H49+декабрь!H49)</f>
        <v>0</v>
      </c>
      <c r="I49" s="54">
        <f>(январь!I49+февраль!I49+март!I49+апрель!I49+май!I49+июнь!I49+июль!I49+август!I49+сентябрь!I49+октябрь!I49+ноябрь!I49+декабрь!I49)</f>
        <v>0</v>
      </c>
      <c r="J49" s="54">
        <f>(январь!J49+февраль!J49+март!J49+апрель!J49+май!J49+июнь!J49+июль!J49+август!J49+сентябрь!J49+октябрь!J49+ноябрь!J49+декабрь!J49)</f>
        <v>0</v>
      </c>
    </row>
    <row r="50" spans="4:10" ht="33.75" x14ac:dyDescent="0.15">
      <c r="D50" s="49" t="s">
        <v>117</v>
      </c>
      <c r="E50" s="50" t="s">
        <v>118</v>
      </c>
      <c r="F50" s="51" t="s">
        <v>116</v>
      </c>
      <c r="G50" s="54">
        <f>(январь!G50+февраль!G50+март!G50+апрель!G50+май!G50+июнь!G50+июль!G50+август!G50+сентябрь!G50+октябрь!G50+ноябрь!G50+декабрь!G50)</f>
        <v>0</v>
      </c>
      <c r="H50" s="54">
        <f>(январь!H50+февраль!H50+март!H50+апрель!H50+май!H50+июнь!H50+июль!H50+август!H50+сентябрь!H50+октябрь!H50+ноябрь!H50+декабрь!H50)</f>
        <v>0</v>
      </c>
      <c r="I50" s="54">
        <f>(январь!I50+февраль!I50+март!I50+апрель!I50+май!I50+июнь!I50+июль!I50+август!I50+сентябрь!I50+октябрь!I50+ноябрь!I50+декабрь!I50)</f>
        <v>0</v>
      </c>
      <c r="J50" s="54">
        <f>(январь!J50+февраль!J50+март!J50+апрель!J50+май!J50+июнь!J50+июль!J50+август!J50+сентябрь!J50+октябрь!J50+ноябрь!J50+декабрь!J50)</f>
        <v>0</v>
      </c>
    </row>
    <row r="51" spans="4:10" x14ac:dyDescent="0.15">
      <c r="D51" s="49" t="s">
        <v>119</v>
      </c>
      <c r="E51" s="50" t="s">
        <v>120</v>
      </c>
      <c r="F51" s="51" t="s">
        <v>116</v>
      </c>
      <c r="G51" s="54">
        <f>(январь!G51+февраль!G51+март!G51+апрель!G51+май!G51+июнь!G51+июль!G51+август!G51+сентябрь!G51+октябрь!G51+ноябрь!G51+декабрь!G51)</f>
        <v>0</v>
      </c>
      <c r="H51" s="54">
        <f>(январь!H51+февраль!H51+март!H51+апрель!H51+май!H51+июнь!H51+июль!H51+август!H51+сентябрь!H51+октябрь!H51+ноябрь!H51+декабрь!H51)</f>
        <v>0</v>
      </c>
      <c r="I51" s="54">
        <f>(январь!I51+февраль!I51+март!I51+апрель!I51+май!I51+июнь!I51+июль!I51+август!I51+сентябрь!I51+октябрь!I51+ноябрь!I51+декабрь!I51)</f>
        <v>0</v>
      </c>
      <c r="J51" s="54">
        <f>(январь!J51+февраль!J51+март!J51+апрель!J51+май!J51+июнь!J51+июль!J51+август!J51+сентябрь!J51+октябрь!J51+ноябрь!J51+декабрь!J51)</f>
        <v>0</v>
      </c>
    </row>
    <row r="52" spans="4:10" ht="15" x14ac:dyDescent="0.15">
      <c r="D52" s="55" t="s">
        <v>121</v>
      </c>
      <c r="E52" s="61" t="s">
        <v>122</v>
      </c>
      <c r="F52" s="51" t="s">
        <v>116</v>
      </c>
      <c r="G52" s="54">
        <f>(январь!G52+февраль!G52+март!G52+апрель!G52+май!G52+июнь!G52+июль!G52+август!G52+сентябрь!G52+октябрь!G52+ноябрь!G52+декабрь!G52)</f>
        <v>0</v>
      </c>
      <c r="H52" s="54">
        <f>(январь!H52+февраль!H52+март!H52+апрель!H52+май!H52+июнь!H52+июль!H52+август!H52+сентябрь!H52+октябрь!H52+ноябрь!H52+декабрь!H52)</f>
        <v>0</v>
      </c>
      <c r="I52" s="54">
        <f>(январь!I52+февраль!I52+март!I52+апрель!I52+май!I52+июнь!I52+июль!I52+август!I52+сентябрь!I52+октябрь!I52+ноябрь!I52+декабрь!I52)</f>
        <v>0</v>
      </c>
      <c r="J52" s="54">
        <f>(январь!J52+февраль!J52+март!J52+апрель!J52+май!J52+июнь!J52+июль!J52+август!J52+сентябрь!J52+октябрь!J52+ноябрь!J52+декабрь!J52)</f>
        <v>0</v>
      </c>
    </row>
    <row r="53" spans="4:10" ht="22.5" x14ac:dyDescent="0.15">
      <c r="D53" s="49" t="s">
        <v>123</v>
      </c>
      <c r="E53" s="50" t="s">
        <v>124</v>
      </c>
      <c r="F53" s="51" t="s">
        <v>116</v>
      </c>
      <c r="G53" s="54">
        <f>(январь!G53+февраль!G53+март!G53+апрель!G53+май!G53+июнь!G53+июль!G53+август!G53+сентябрь!G53+октябрь!G53+ноябрь!G53+декабрь!G53)</f>
        <v>0</v>
      </c>
      <c r="H53" s="54">
        <f>(январь!H53+февраль!H53+март!H53+апрель!H53+май!H53+июнь!H53+июль!H53+август!H53+сентябрь!H53+октябрь!H53+ноябрь!H53+декабрь!H53)</f>
        <v>0</v>
      </c>
      <c r="I53" s="54">
        <f>(январь!I53+февраль!I53+март!I53+апрель!I53+май!I53+июнь!I53+июль!I53+август!I53+сентябрь!I53+октябрь!I53+ноябрь!I53+декабрь!I53)</f>
        <v>0</v>
      </c>
      <c r="J53" s="54">
        <f>(январь!J53+февраль!J53+март!J53+апрель!J53+май!J53+июнь!J53+июль!J53+август!J53+сентябрь!J53+октябрь!J53+ноябрь!J53+декабрь!J53)</f>
        <v>0</v>
      </c>
    </row>
    <row r="54" spans="4:10" x14ac:dyDescent="0.15">
      <c r="D54" s="49" t="s">
        <v>125</v>
      </c>
      <c r="E54" s="50" t="s">
        <v>126</v>
      </c>
      <c r="F54" s="51" t="s">
        <v>116</v>
      </c>
      <c r="G54" s="54">
        <f t="shared" ref="G54:I54" si="4">G51-G53</f>
        <v>0</v>
      </c>
      <c r="H54" s="54">
        <f t="shared" si="4"/>
        <v>0</v>
      </c>
      <c r="I54" s="54">
        <f t="shared" si="4"/>
        <v>0</v>
      </c>
      <c r="J54" s="54">
        <f>J51-J53</f>
        <v>0</v>
      </c>
    </row>
    <row r="55" spans="4:10" ht="15" x14ac:dyDescent="0.15">
      <c r="D55" s="55" t="s">
        <v>127</v>
      </c>
      <c r="E55" s="61" t="s">
        <v>122</v>
      </c>
      <c r="F55" s="51" t="s">
        <v>116</v>
      </c>
      <c r="G55" s="54">
        <f>(январь!G55+февраль!G55+март!G55+апрель!G55+май!G55+июнь!G55+июль!G55+август!G55+сентябрь!G55+октябрь!G55+ноябрь!G55+декабрь!G55)</f>
        <v>0</v>
      </c>
      <c r="H55" s="54">
        <f>(январь!H55+февраль!H55+март!H55+апрель!H55+май!H55+июнь!H55+июль!H55+август!H55+сентябрь!H55+октябрь!H55+ноябрь!H55+декабрь!H55)</f>
        <v>0</v>
      </c>
      <c r="I55" s="54">
        <f>(январь!I55+февраль!I55+март!I55+апрель!I55+май!I55+июнь!I55+июль!I55+август!I55+сентябрь!I55+октябрь!I55+ноябрь!I55+декабрь!I55)</f>
        <v>0</v>
      </c>
      <c r="J55" s="54">
        <f>(январь!J55+февраль!J55+март!J55+апрель!J55+май!J55+июнь!J55+июль!J55+август!J55+сентябрь!J55+октябрь!J55+ноябрь!J55+декабрь!J55)</f>
        <v>0</v>
      </c>
    </row>
    <row r="56" spans="4:10" s="41" customFormat="1" ht="15" x14ac:dyDescent="0.15">
      <c r="D56" s="55" t="s">
        <v>128</v>
      </c>
      <c r="E56" s="50" t="s">
        <v>129</v>
      </c>
      <c r="F56" s="51" t="s">
        <v>130</v>
      </c>
      <c r="G56" s="54">
        <f>(январь!G56+февраль!G56+март!G56+апрель!G56+май!G56+июнь!G56+июль!G56+август!G56+сентябрь!G56+октябрь!G56+ноябрь!G56+декабрь!G56)</f>
        <v>0</v>
      </c>
      <c r="H56" s="54">
        <f>(январь!H56+февраль!H56+март!H56+апрель!H56+май!H56+июнь!H56+июль!H56+август!H56+сентябрь!H56+октябрь!H56+ноябрь!H56+декабрь!H56)</f>
        <v>0</v>
      </c>
      <c r="I56" s="54">
        <f>(январь!I56+февраль!I56+март!I56+апрель!I56+май!I56+июнь!I56+июль!I56+август!I56+сентябрь!I56+октябрь!I56+ноябрь!I56+декабрь!I56)</f>
        <v>0</v>
      </c>
      <c r="J56" s="54">
        <f>(январь!J56+февраль!J56+март!J56+апрель!J56+май!J56+июнь!J56+июль!J56+август!J56+сентябрь!J56+октябрь!J56+ноябрь!J56+декабрь!J56)</f>
        <v>0</v>
      </c>
    </row>
    <row r="57" spans="4:10" s="41" customFormat="1" x14ac:dyDescent="0.15">
      <c r="D57" s="49"/>
      <c r="E57" s="50" t="s">
        <v>131</v>
      </c>
      <c r="F57" s="51"/>
      <c r="G57" s="59"/>
      <c r="H57" s="59"/>
      <c r="I57" s="59"/>
      <c r="J57" s="59"/>
    </row>
    <row r="58" spans="4:10" x14ac:dyDescent="0.15">
      <c r="D58" s="49" t="s">
        <v>132</v>
      </c>
      <c r="E58" s="50" t="s">
        <v>133</v>
      </c>
      <c r="F58" s="51"/>
      <c r="G58" s="62"/>
      <c r="H58" s="62"/>
      <c r="I58" s="62"/>
      <c r="J58" s="62"/>
    </row>
    <row r="59" spans="4:10" x14ac:dyDescent="0.15">
      <c r="D59" s="49" t="s">
        <v>134</v>
      </c>
      <c r="E59" s="53" t="s">
        <v>135</v>
      </c>
      <c r="F59" s="51" t="s">
        <v>174</v>
      </c>
      <c r="G59" s="54">
        <f>(январь!G59+февраль!G59+март!G59+апрель!G59+май!G59+июнь!G59+июль!G59+август!G59+сентябрь!G59+октябрь!G59+ноябрь!G59+декабрь!G59)</f>
        <v>0.14831246933422201</v>
      </c>
      <c r="H59" s="54">
        <f>(январь!H59+февраль!H59+март!H59+апрель!H59+май!H59+июнь!H59+июль!H59+август!H59+сентябрь!H59+октябрь!H59+ноябрь!H59+декабрь!H59)</f>
        <v>0.14897702853386419</v>
      </c>
      <c r="I59" s="54">
        <f>(январь!I59+февраль!I59+март!I59+апрель!I59+май!I59+июнь!I59+июль!I59+август!I59+сентябрь!I59+октябрь!I59+ноябрь!I59+декабрь!I59)</f>
        <v>0.15697762121862002</v>
      </c>
      <c r="J59" s="54">
        <f>(январь!J59+февраль!J59+март!J59+апрель!J59+май!J59+июнь!J59+июль!J59+август!J59+сентябрь!J59+октябрь!J59+ноябрь!J59+декабрь!J59)</f>
        <v>0.13169215693630001</v>
      </c>
    </row>
    <row r="60" spans="4:10" x14ac:dyDescent="0.15">
      <c r="D60" s="49" t="s">
        <v>137</v>
      </c>
      <c r="E60" s="53" t="s">
        <v>138</v>
      </c>
      <c r="F60" s="63"/>
      <c r="G60" s="54">
        <f>(январь!G60+февраль!G60+март!G60+апрель!G60+май!G60+июнь!G60+июль!G60+август!G60+сентябрь!G60+октябрь!G60+ноябрь!G60+декабрь!G60)</f>
        <v>0</v>
      </c>
      <c r="H60" s="54">
        <f>(январь!H60+февраль!H60+март!H60+апрель!H60+май!H60+июнь!H60+июль!H60+август!H60+сентябрь!H60+октябрь!H60+ноябрь!H60+декабрь!H60)</f>
        <v>0</v>
      </c>
      <c r="I60" s="54">
        <f>(январь!I60+февраль!I60+март!I60+апрель!I60+май!I60+июнь!I60+июль!I60+август!I60+сентябрь!I60+октябрь!I60+ноябрь!I60+декабрь!I60)</f>
        <v>0</v>
      </c>
      <c r="J60" s="54">
        <f>(январь!J60+февраль!J60+март!J60+апрель!J60+май!J60+июнь!J60+июль!J60+август!J60+сентябрь!J60+октябрь!J60+ноябрь!J60+декабрь!J60)</f>
        <v>0</v>
      </c>
    </row>
    <row r="61" spans="4:10" x14ac:dyDescent="0.15">
      <c r="D61" s="49" t="s">
        <v>139</v>
      </c>
      <c r="E61" s="56" t="s">
        <v>140</v>
      </c>
      <c r="F61" s="51" t="s">
        <v>141</v>
      </c>
      <c r="G61" s="54">
        <f>(январь!G61+февраль!G61+март!G61+апрель!G61+май!G61+июнь!G61+июль!G61+август!G61+сентябрь!G61+октябрь!G61+ноябрь!G61+декабрь!G61)</f>
        <v>0</v>
      </c>
      <c r="H61" s="54">
        <f>(январь!H61+февраль!H61+март!H61+апрель!H61+май!H61+июнь!H61+июль!H61+август!H61+сентябрь!H61+октябрь!H61+ноябрь!H61+декабрь!H61)</f>
        <v>0</v>
      </c>
      <c r="I61" s="54">
        <f>(январь!I61+февраль!I61+март!I61+апрель!I61+май!I61+июнь!I61+июль!I61+август!I61+сентябрь!I61+октябрь!I61+ноябрь!I61+декабрь!I61)</f>
        <v>0</v>
      </c>
      <c r="J61" s="54">
        <f>(январь!J61+февраль!J61+март!J61+апрель!J61+май!J61+июнь!J61+июль!J61+август!J61+сентябрь!J61+октябрь!J61+ноябрь!J61+декабрь!J61)</f>
        <v>0</v>
      </c>
    </row>
    <row r="62" spans="4:10" x14ac:dyDescent="0.15">
      <c r="D62" s="49" t="s">
        <v>142</v>
      </c>
      <c r="E62" s="56" t="s">
        <v>143</v>
      </c>
      <c r="F62" s="51" t="s">
        <v>141</v>
      </c>
      <c r="G62" s="54">
        <f>(январь!G62+февраль!G62+март!G62+апрель!G62+май!G62+июнь!G62+июль!G62+август!G62+сентябрь!G62+октябрь!G62+ноябрь!G62+декабрь!G62)</f>
        <v>0</v>
      </c>
      <c r="H62" s="54">
        <f>(январь!H62+февраль!H62+март!H62+апрель!H62+май!H62+июнь!H62+июль!H62+август!H62+сентябрь!H62+октябрь!H62+ноябрь!H62+декабрь!H62)</f>
        <v>0</v>
      </c>
      <c r="I62" s="54">
        <f>(январь!I62+февраль!I62+март!I62+апрель!I62+май!I62+июнь!I62+июль!I62+август!I62+сентябрь!I62+октябрь!I62+ноябрь!I62+декабрь!I62)</f>
        <v>0</v>
      </c>
      <c r="J62" s="54">
        <f>(январь!J62+февраль!J62+март!J62+апрель!J62+май!J62+июнь!J62+июль!J62+август!J62+сентябрь!J62+октябрь!J62+ноябрь!J62+декабрь!J62)</f>
        <v>0</v>
      </c>
    </row>
    <row r="63" spans="4:10" x14ac:dyDescent="0.15">
      <c r="D63" s="49" t="s">
        <v>144</v>
      </c>
      <c r="E63" s="56" t="s">
        <v>145</v>
      </c>
      <c r="F63" s="51" t="s">
        <v>175</v>
      </c>
      <c r="G63" s="54">
        <f>(январь!G63+февраль!G63+март!G63+апрель!G63+май!G63+июнь!G63+июль!G63+август!G63+сентябрь!G63+октябрь!G63+ноябрь!G63+декабрь!G63)</f>
        <v>0</v>
      </c>
      <c r="H63" s="54">
        <f>(январь!H63+февраль!H63+март!H63+апрель!H63+май!H63+июнь!H63+июль!H63+август!H63+сентябрь!H63+октябрь!H63+ноябрь!H63+декабрь!H63)</f>
        <v>0</v>
      </c>
      <c r="I63" s="54">
        <f>(январь!I63+февраль!I63+март!I63+апрель!I63+май!I63+июнь!I63+июль!I63+август!I63+сентябрь!I63+октябрь!I63+ноябрь!I63+декабрь!I63)</f>
        <v>0</v>
      </c>
      <c r="J63" s="54">
        <f>(январь!J63+февраль!J63+март!J63+апрель!J63+май!J63+июнь!J63+июль!J63+август!J63+сентябрь!J63+октябрь!J63+ноябрь!J63+декабрь!J63)</f>
        <v>0</v>
      </c>
    </row>
    <row r="64" spans="4:10" ht="15" x14ac:dyDescent="0.15">
      <c r="D64" s="49" t="s">
        <v>147</v>
      </c>
      <c r="E64" s="64" t="s">
        <v>148</v>
      </c>
      <c r="F64" s="51" t="s">
        <v>141</v>
      </c>
      <c r="G64" s="54">
        <f>(январь!G64+февраль!G64+март!G64+апрель!G64+май!G64+июнь!G64+июль!G64+август!G64+сентябрь!G64+октябрь!G64+ноябрь!G64+декабрь!G64)</f>
        <v>0.10198303392333537</v>
      </c>
      <c r="H64" s="54">
        <f>(январь!H64+февраль!H64+март!H64+апрель!H64+май!H64+июнь!H64+июль!H64+август!H64+сентябрь!H64+октябрь!H64+ноябрь!H64+декабрь!H64)</f>
        <v>0.10243999997416985</v>
      </c>
      <c r="I64" s="54">
        <f>(январь!I64+февраль!I64+март!I64+апрель!I64+май!I64+июнь!I64+июль!I64+август!I64+сентябрь!I64+октябрь!I64+ноябрь!I64+декабрь!I64)</f>
        <v>0.10794138983598627</v>
      </c>
      <c r="J64" s="54">
        <f>(январь!J64+февраль!J64+март!J64+апрель!J64+май!J64+июнь!J64+июль!J64+август!J64+сентябрь!J64+октябрь!J64+ноябрь!J64+декабрь!J64)</f>
        <v>9.0554528345196478E-2</v>
      </c>
    </row>
    <row r="65" spans="4:10" x14ac:dyDescent="0.15">
      <c r="D65" s="49" t="s">
        <v>149</v>
      </c>
      <c r="E65" s="50" t="s">
        <v>150</v>
      </c>
      <c r="F65" s="51" t="s">
        <v>151</v>
      </c>
      <c r="G65" s="52">
        <f>(G64*10180/7000/G31)*1000</f>
        <v>450.54</v>
      </c>
      <c r="H65" s="52">
        <f>(H64*10180/7000/H31)*1000</f>
        <v>459.27610960880946</v>
      </c>
      <c r="I65" s="52">
        <f>(I64*10180/7000/I31)*1000</f>
        <v>450.54000000000013</v>
      </c>
      <c r="J65" s="52">
        <f>(J64*10180/7000/J31)*1000</f>
        <v>452.29999999999995</v>
      </c>
    </row>
    <row r="66" spans="4:10" x14ac:dyDescent="0.15">
      <c r="D66" s="49" t="s">
        <v>152</v>
      </c>
      <c r="E66" s="53" t="s">
        <v>153</v>
      </c>
      <c r="F66" s="51" t="s">
        <v>151</v>
      </c>
      <c r="G66" s="52">
        <v>0</v>
      </c>
      <c r="H66" s="52">
        <v>0</v>
      </c>
      <c r="I66" s="52">
        <v>0</v>
      </c>
      <c r="J66" s="52">
        <v>0</v>
      </c>
    </row>
    <row r="67" spans="4:10" x14ac:dyDescent="0.15">
      <c r="D67" s="49" t="s">
        <v>154</v>
      </c>
      <c r="E67" s="53" t="s">
        <v>155</v>
      </c>
      <c r="F67" s="51" t="s">
        <v>151</v>
      </c>
      <c r="G67" s="52">
        <v>0</v>
      </c>
      <c r="H67" s="52">
        <v>0</v>
      </c>
      <c r="I67" s="52">
        <v>0</v>
      </c>
      <c r="J67" s="52">
        <v>0</v>
      </c>
    </row>
    <row r="68" spans="4:10" x14ac:dyDescent="0.15">
      <c r="D68" s="49" t="s">
        <v>156</v>
      </c>
      <c r="E68" s="50" t="s">
        <v>157</v>
      </c>
      <c r="F68" s="51" t="s">
        <v>158</v>
      </c>
      <c r="G68" s="52">
        <v>0</v>
      </c>
      <c r="H68" s="52">
        <v>0</v>
      </c>
      <c r="I68" s="52">
        <v>0</v>
      </c>
      <c r="J68" s="52">
        <v>0</v>
      </c>
    </row>
    <row r="72" spans="4:10" ht="15.75" customHeight="1" x14ac:dyDescent="0.15">
      <c r="D72" s="117" t="s">
        <v>232</v>
      </c>
      <c r="E72" s="117"/>
      <c r="F72" s="118" t="s">
        <v>233</v>
      </c>
      <c r="G72" s="118"/>
      <c r="H72" s="109" t="s">
        <v>234</v>
      </c>
    </row>
    <row r="73" spans="4:10" x14ac:dyDescent="0.15">
      <c r="D73" s="66"/>
      <c r="E73" s="67"/>
      <c r="F73" s="68"/>
      <c r="G73" s="68"/>
      <c r="H73" s="69"/>
    </row>
    <row r="74" spans="4:10" x14ac:dyDescent="0.15">
      <c r="D74" s="66"/>
      <c r="E74" s="67"/>
      <c r="F74" s="69"/>
      <c r="G74" s="69"/>
      <c r="H74" s="69"/>
    </row>
    <row r="75" spans="4:10" ht="23.25" customHeight="1" x14ac:dyDescent="0.15">
      <c r="D75" s="114" t="s">
        <v>159</v>
      </c>
      <c r="E75" s="114"/>
      <c r="F75" s="118"/>
      <c r="G75" s="118"/>
      <c r="H75" s="65"/>
    </row>
    <row r="76" spans="4:10" ht="6" customHeight="1" x14ac:dyDescent="0.15">
      <c r="F76" s="70"/>
      <c r="G76" s="70"/>
    </row>
    <row r="77" spans="4:10" ht="41.25" customHeight="1" x14ac:dyDescent="0.15">
      <c r="D77" s="113" t="s">
        <v>160</v>
      </c>
      <c r="E77" s="114"/>
      <c r="F77" s="114"/>
      <c r="G77" s="114"/>
      <c r="H77" s="114"/>
      <c r="I77" s="114"/>
      <c r="J77" s="114"/>
    </row>
    <row r="78" spans="4:10" ht="45.75" customHeight="1" x14ac:dyDescent="0.15">
      <c r="D78" s="113" t="s">
        <v>161</v>
      </c>
      <c r="E78" s="114"/>
      <c r="F78" s="114"/>
      <c r="G78" s="114"/>
      <c r="H78" s="114"/>
      <c r="I78" s="114"/>
      <c r="J78" s="114"/>
    </row>
    <row r="79" spans="4:10" x14ac:dyDescent="0.15">
      <c r="D79" s="65"/>
      <c r="E79" s="65"/>
      <c r="F79" s="65"/>
      <c r="G79" s="65"/>
      <c r="H79" s="65"/>
    </row>
  </sheetData>
  <mergeCells count="8">
    <mergeCell ref="D77:J77"/>
    <mergeCell ref="D78:J78"/>
    <mergeCell ref="D6:F6"/>
    <mergeCell ref="D7:F7"/>
    <mergeCell ref="D72:E72"/>
    <mergeCell ref="F72:G72"/>
    <mergeCell ref="D75:E75"/>
    <mergeCell ref="F75:G75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60 F75:G75 F72:G72 E64" xr:uid="{C1067920-7FF4-4E37-B9D8-76B82F8CF31D}">
      <formula1>900</formula1>
    </dataValidation>
    <dataValidation type="decimal" allowBlank="1" showInputMessage="1" showErrorMessage="1" sqref="G11:J57 G59:J68" xr:uid="{EB1C5444-B8B4-4FA3-82CD-DA53CEC23EBD}">
      <formula1>-1000000000000000</formula1>
      <formula2>1000000000000000</formula2>
    </dataValidation>
  </dataValidations>
  <pageMargins left="0.11811023622047245" right="0.11811023622047245" top="0.15748031496062992" bottom="0.15748031496062992" header="0" footer="0"/>
  <pageSetup paperSize="9" scale="7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153A8-F5E2-4D5A-A338-637FC04FD623}">
  <sheetPr codeName="Лист19"/>
  <dimension ref="A1:HS17"/>
  <sheetViews>
    <sheetView topLeftCell="C5" workbookViewId="0">
      <selection activeCell="G10" sqref="G10:I10"/>
    </sheetView>
  </sheetViews>
  <sheetFormatPr defaultColWidth="9.140625" defaultRowHeight="11.25" x14ac:dyDescent="0.25"/>
  <cols>
    <col min="1" max="1" width="10" style="74" hidden="1" customWidth="1"/>
    <col min="2" max="2" width="0" style="76" hidden="1" customWidth="1"/>
    <col min="3" max="3" width="2.7109375" style="76" customWidth="1"/>
    <col min="4" max="4" width="28.42578125" style="76" customWidth="1"/>
    <col min="5" max="5" width="12.7109375" style="76" customWidth="1"/>
    <col min="6" max="6" width="12.42578125" style="76" customWidth="1"/>
    <col min="7" max="9" width="8.7109375" style="76" customWidth="1"/>
    <col min="10" max="11" width="16.7109375" style="76" customWidth="1"/>
    <col min="12" max="12" width="12.7109375" style="76" customWidth="1"/>
    <col min="13" max="18" width="11.140625" style="76" customWidth="1"/>
    <col min="19" max="20" width="14.140625" style="76" customWidth="1"/>
    <col min="21" max="22" width="12.7109375" style="76" customWidth="1"/>
    <col min="23" max="23" width="12.42578125" style="76" customWidth="1"/>
    <col min="24" max="26" width="8.7109375" style="76" customWidth="1"/>
    <col min="27" max="28" width="16.7109375" style="76" customWidth="1"/>
    <col min="29" max="29" width="12.7109375" style="76" customWidth="1"/>
    <col min="30" max="35" width="11.140625" style="76" customWidth="1"/>
    <col min="36" max="37" width="14.140625" style="76" customWidth="1"/>
    <col min="38" max="39" width="12.7109375" style="76" customWidth="1"/>
    <col min="40" max="40" width="12.42578125" style="76" customWidth="1"/>
    <col min="41" max="43" width="8.7109375" style="76" customWidth="1"/>
    <col min="44" max="45" width="16.7109375" style="76" customWidth="1"/>
    <col min="46" max="46" width="12.7109375" style="76" customWidth="1"/>
    <col min="47" max="52" width="11.140625" style="76" customWidth="1"/>
    <col min="53" max="54" width="14.140625" style="76" customWidth="1"/>
    <col min="55" max="56" width="12.7109375" style="76" customWidth="1"/>
    <col min="57" max="57" width="12.42578125" style="76" customWidth="1"/>
    <col min="58" max="60" width="8.7109375" style="76" customWidth="1"/>
    <col min="61" max="62" width="16.7109375" style="76" customWidth="1"/>
    <col min="63" max="63" width="12.7109375" style="76" customWidth="1"/>
    <col min="64" max="69" width="11.140625" style="76" customWidth="1"/>
    <col min="70" max="71" width="14.140625" style="76" customWidth="1"/>
    <col min="72" max="73" width="12.7109375" style="76" customWidth="1"/>
    <col min="74" max="74" width="12.42578125" style="76" customWidth="1"/>
    <col min="75" max="77" width="8.7109375" style="76" customWidth="1"/>
    <col min="78" max="79" width="16.7109375" style="76" customWidth="1"/>
    <col min="80" max="80" width="12.7109375" style="76" customWidth="1"/>
    <col min="81" max="86" width="11.140625" style="76" customWidth="1"/>
    <col min="87" max="88" width="14.140625" style="76" customWidth="1"/>
    <col min="89" max="90" width="12.7109375" style="76" customWidth="1"/>
    <col min="91" max="91" width="12.42578125" style="76" customWidth="1"/>
    <col min="92" max="94" width="8.7109375" style="76" customWidth="1"/>
    <col min="95" max="96" width="16.7109375" style="76" customWidth="1"/>
    <col min="97" max="97" width="12.7109375" style="76" customWidth="1"/>
    <col min="98" max="103" width="11.140625" style="76" customWidth="1"/>
    <col min="104" max="105" width="14.140625" style="76" customWidth="1"/>
    <col min="106" max="107" width="12.7109375" style="76" customWidth="1"/>
    <col min="108" max="108" width="12.42578125" style="76" customWidth="1"/>
    <col min="109" max="111" width="8.7109375" style="76" customWidth="1"/>
    <col min="112" max="113" width="16.7109375" style="76" customWidth="1"/>
    <col min="114" max="114" width="12.7109375" style="76" customWidth="1"/>
    <col min="115" max="120" width="11.140625" style="76" customWidth="1"/>
    <col min="121" max="122" width="14.140625" style="76" customWidth="1"/>
    <col min="123" max="124" width="12.7109375" style="76" customWidth="1"/>
    <col min="125" max="125" width="12.42578125" style="76" customWidth="1"/>
    <col min="126" max="128" width="8.7109375" style="76" customWidth="1"/>
    <col min="129" max="130" width="16.7109375" style="76" customWidth="1"/>
    <col min="131" max="131" width="12.7109375" style="76" customWidth="1"/>
    <col min="132" max="137" width="11.140625" style="76" customWidth="1"/>
    <col min="138" max="139" width="14.140625" style="76" customWidth="1"/>
    <col min="140" max="141" width="12.7109375" style="76" customWidth="1"/>
    <col min="142" max="142" width="12.42578125" style="76" customWidth="1"/>
    <col min="143" max="145" width="8.7109375" style="76" customWidth="1"/>
    <col min="146" max="147" width="16.7109375" style="76" customWidth="1"/>
    <col min="148" max="148" width="12.7109375" style="76" customWidth="1"/>
    <col min="149" max="154" width="11.140625" style="76" customWidth="1"/>
    <col min="155" max="156" width="14.140625" style="76" customWidth="1"/>
    <col min="157" max="158" width="12.7109375" style="76" customWidth="1"/>
    <col min="159" max="159" width="12.42578125" style="76" customWidth="1"/>
    <col min="160" max="162" width="8.7109375" style="76" customWidth="1"/>
    <col min="163" max="164" width="16.7109375" style="76" customWidth="1"/>
    <col min="165" max="165" width="12.7109375" style="76" customWidth="1"/>
    <col min="166" max="171" width="11.140625" style="76" customWidth="1"/>
    <col min="172" max="173" width="14.140625" style="76" customWidth="1"/>
    <col min="174" max="175" width="12.7109375" style="76" customWidth="1"/>
    <col min="176" max="176" width="12.42578125" style="76" customWidth="1"/>
    <col min="177" max="179" width="8.7109375" style="76" customWidth="1"/>
    <col min="180" max="181" width="16.7109375" style="76" customWidth="1"/>
    <col min="182" max="182" width="12.7109375" style="76" customWidth="1"/>
    <col min="183" max="188" width="11.140625" style="76" customWidth="1"/>
    <col min="189" max="190" width="14.140625" style="76" customWidth="1"/>
    <col min="191" max="192" width="12.7109375" style="76" customWidth="1"/>
    <col min="193" max="193" width="12.42578125" style="76" customWidth="1"/>
    <col min="194" max="196" width="8.7109375" style="76" customWidth="1"/>
    <col min="197" max="198" width="16.7109375" style="76" customWidth="1"/>
    <col min="199" max="199" width="12.7109375" style="76" customWidth="1"/>
    <col min="200" max="205" width="11.140625" style="76" customWidth="1"/>
    <col min="206" max="207" width="14.140625" style="76" customWidth="1"/>
    <col min="208" max="209" width="12.7109375" style="76" customWidth="1"/>
    <col min="210" max="210" width="12.42578125" style="76" customWidth="1"/>
    <col min="211" max="213" width="8.7109375" style="76" customWidth="1"/>
    <col min="214" max="215" width="16.7109375" style="76" customWidth="1"/>
    <col min="216" max="216" width="12.7109375" style="76" customWidth="1"/>
    <col min="217" max="222" width="11.140625" style="76" customWidth="1"/>
    <col min="223" max="224" width="14.140625" style="76" customWidth="1"/>
    <col min="225" max="226" width="12.7109375" style="76" customWidth="1"/>
    <col min="227" max="227" width="35.42578125" style="76" customWidth="1"/>
    <col min="228" max="16384" width="9.140625" style="76"/>
  </cols>
  <sheetData>
    <row r="1" spans="1:227" s="74" customFormat="1" ht="18" hidden="1" customHeight="1" x14ac:dyDescent="0.15">
      <c r="A1" s="36" t="str">
        <f>region_name</f>
        <v>Ямало-Ненецкий автономный округ</v>
      </c>
      <c r="B1" s="36" t="str">
        <f>station</f>
        <v>МП "Салехардэнерго" станция Салехард</v>
      </c>
      <c r="C1" s="36" t="str">
        <f>org</f>
        <v>АО "Салехардэнерго"</v>
      </c>
      <c r="D1" s="36">
        <f>2025</f>
        <v>2025</v>
      </c>
      <c r="E1" s="36"/>
      <c r="F1" s="37"/>
      <c r="G1" s="36"/>
      <c r="W1" s="36"/>
      <c r="X1" s="36"/>
      <c r="AN1" s="36"/>
      <c r="AO1" s="36"/>
      <c r="BE1" s="36"/>
      <c r="BF1" s="36"/>
      <c r="BV1" s="36"/>
      <c r="BW1" s="36"/>
      <c r="CM1" s="36"/>
      <c r="CN1" s="36"/>
      <c r="DD1" s="36"/>
      <c r="DE1" s="36"/>
      <c r="DU1" s="36"/>
      <c r="DV1" s="36"/>
      <c r="EL1" s="36"/>
      <c r="EM1" s="36"/>
      <c r="FC1" s="36"/>
      <c r="FD1" s="36"/>
      <c r="FT1" s="36"/>
      <c r="FU1" s="36"/>
      <c r="GK1" s="36"/>
      <c r="GL1" s="36"/>
      <c r="HB1" s="36"/>
      <c r="HC1" s="36"/>
    </row>
    <row r="2" spans="1:227" s="74" customFormat="1" ht="18" hidden="1" customHeight="1" x14ac:dyDescent="0.25">
      <c r="A2" s="75" t="e">
        <f ca="1">nerr(MATCH(type_station,STYPE,0))</f>
        <v>#NAME?</v>
      </c>
      <c r="F2" s="74" t="s">
        <v>180</v>
      </c>
      <c r="G2" s="74" t="s">
        <v>181</v>
      </c>
      <c r="H2" s="74" t="s">
        <v>182</v>
      </c>
      <c r="I2" s="74" t="s">
        <v>183</v>
      </c>
      <c r="J2" s="74" t="s">
        <v>184</v>
      </c>
      <c r="K2" s="74" t="s">
        <v>185</v>
      </c>
      <c r="L2" s="74" t="s">
        <v>186</v>
      </c>
      <c r="M2" s="74" t="s">
        <v>187</v>
      </c>
      <c r="N2" s="74" t="s">
        <v>188</v>
      </c>
      <c r="O2" s="74" t="s">
        <v>189</v>
      </c>
      <c r="P2" s="74" t="s">
        <v>190</v>
      </c>
      <c r="Q2" s="74" t="s">
        <v>191</v>
      </c>
      <c r="R2" s="74" t="s">
        <v>192</v>
      </c>
      <c r="S2" s="74" t="s">
        <v>193</v>
      </c>
      <c r="U2" s="74" t="s">
        <v>194</v>
      </c>
      <c r="W2" s="74" t="s">
        <v>180</v>
      </c>
      <c r="X2" s="74" t="s">
        <v>181</v>
      </c>
      <c r="Y2" s="74" t="s">
        <v>182</v>
      </c>
      <c r="Z2" s="74" t="s">
        <v>183</v>
      </c>
      <c r="AA2" s="74" t="s">
        <v>184</v>
      </c>
      <c r="AB2" s="74" t="s">
        <v>185</v>
      </c>
      <c r="AC2" s="74" t="s">
        <v>186</v>
      </c>
      <c r="AD2" s="74" t="s">
        <v>187</v>
      </c>
      <c r="AE2" s="74" t="s">
        <v>188</v>
      </c>
      <c r="AF2" s="74" t="s">
        <v>189</v>
      </c>
      <c r="AG2" s="74" t="s">
        <v>190</v>
      </c>
      <c r="AH2" s="74" t="s">
        <v>191</v>
      </c>
      <c r="AI2" s="74" t="s">
        <v>192</v>
      </c>
      <c r="AJ2" s="74" t="s">
        <v>193</v>
      </c>
      <c r="AL2" s="74" t="s">
        <v>194</v>
      </c>
      <c r="AN2" s="74" t="s">
        <v>180</v>
      </c>
      <c r="AO2" s="74" t="s">
        <v>181</v>
      </c>
      <c r="AP2" s="74" t="s">
        <v>182</v>
      </c>
      <c r="AQ2" s="74" t="s">
        <v>183</v>
      </c>
      <c r="AR2" s="74" t="s">
        <v>184</v>
      </c>
      <c r="AS2" s="74" t="s">
        <v>185</v>
      </c>
      <c r="AT2" s="74" t="s">
        <v>186</v>
      </c>
      <c r="AU2" s="74" t="s">
        <v>187</v>
      </c>
      <c r="AV2" s="74" t="s">
        <v>188</v>
      </c>
      <c r="AW2" s="74" t="s">
        <v>189</v>
      </c>
      <c r="AX2" s="74" t="s">
        <v>190</v>
      </c>
      <c r="AY2" s="74" t="s">
        <v>191</v>
      </c>
      <c r="AZ2" s="74" t="s">
        <v>192</v>
      </c>
      <c r="BA2" s="74" t="s">
        <v>193</v>
      </c>
      <c r="BC2" s="74" t="s">
        <v>194</v>
      </c>
      <c r="BE2" s="74" t="s">
        <v>180</v>
      </c>
      <c r="BF2" s="74" t="s">
        <v>181</v>
      </c>
      <c r="BG2" s="74" t="s">
        <v>182</v>
      </c>
      <c r="BH2" s="74" t="s">
        <v>183</v>
      </c>
      <c r="BI2" s="74" t="s">
        <v>184</v>
      </c>
      <c r="BJ2" s="74" t="s">
        <v>185</v>
      </c>
      <c r="BK2" s="74" t="s">
        <v>186</v>
      </c>
      <c r="BL2" s="74" t="s">
        <v>187</v>
      </c>
      <c r="BM2" s="74" t="s">
        <v>188</v>
      </c>
      <c r="BN2" s="74" t="s">
        <v>189</v>
      </c>
      <c r="BO2" s="74" t="s">
        <v>190</v>
      </c>
      <c r="BP2" s="74" t="s">
        <v>191</v>
      </c>
      <c r="BQ2" s="74" t="s">
        <v>192</v>
      </c>
      <c r="BR2" s="74" t="s">
        <v>193</v>
      </c>
      <c r="BT2" s="74" t="s">
        <v>194</v>
      </c>
      <c r="BV2" s="74" t="s">
        <v>180</v>
      </c>
      <c r="BW2" s="74" t="s">
        <v>181</v>
      </c>
      <c r="BX2" s="74" t="s">
        <v>182</v>
      </c>
      <c r="BY2" s="74" t="s">
        <v>183</v>
      </c>
      <c r="BZ2" s="74" t="s">
        <v>184</v>
      </c>
      <c r="CA2" s="74" t="s">
        <v>185</v>
      </c>
      <c r="CB2" s="74" t="s">
        <v>186</v>
      </c>
      <c r="CC2" s="74" t="s">
        <v>187</v>
      </c>
      <c r="CD2" s="74" t="s">
        <v>188</v>
      </c>
      <c r="CE2" s="74" t="s">
        <v>189</v>
      </c>
      <c r="CF2" s="74" t="s">
        <v>190</v>
      </c>
      <c r="CG2" s="74" t="s">
        <v>191</v>
      </c>
      <c r="CH2" s="74" t="s">
        <v>192</v>
      </c>
      <c r="CI2" s="74" t="s">
        <v>193</v>
      </c>
      <c r="CK2" s="74" t="s">
        <v>194</v>
      </c>
      <c r="CM2" s="74" t="s">
        <v>180</v>
      </c>
      <c r="CN2" s="74" t="s">
        <v>181</v>
      </c>
      <c r="CO2" s="74" t="s">
        <v>182</v>
      </c>
      <c r="CP2" s="74" t="s">
        <v>183</v>
      </c>
      <c r="CQ2" s="74" t="s">
        <v>184</v>
      </c>
      <c r="CR2" s="74" t="s">
        <v>185</v>
      </c>
      <c r="CS2" s="74" t="s">
        <v>186</v>
      </c>
      <c r="CT2" s="74" t="s">
        <v>187</v>
      </c>
      <c r="CU2" s="74" t="s">
        <v>188</v>
      </c>
      <c r="CV2" s="74" t="s">
        <v>189</v>
      </c>
      <c r="CW2" s="74" t="s">
        <v>190</v>
      </c>
      <c r="CX2" s="74" t="s">
        <v>191</v>
      </c>
      <c r="CY2" s="74" t="s">
        <v>192</v>
      </c>
      <c r="CZ2" s="74" t="s">
        <v>193</v>
      </c>
      <c r="DB2" s="74" t="s">
        <v>194</v>
      </c>
      <c r="DD2" s="74" t="s">
        <v>180</v>
      </c>
      <c r="DE2" s="74" t="s">
        <v>181</v>
      </c>
      <c r="DF2" s="74" t="s">
        <v>182</v>
      </c>
      <c r="DG2" s="74" t="s">
        <v>183</v>
      </c>
      <c r="DH2" s="74" t="s">
        <v>184</v>
      </c>
      <c r="DI2" s="74" t="s">
        <v>185</v>
      </c>
      <c r="DJ2" s="74" t="s">
        <v>186</v>
      </c>
      <c r="DK2" s="74" t="s">
        <v>187</v>
      </c>
      <c r="DL2" s="74" t="s">
        <v>188</v>
      </c>
      <c r="DM2" s="74" t="s">
        <v>189</v>
      </c>
      <c r="DN2" s="74" t="s">
        <v>190</v>
      </c>
      <c r="DO2" s="74" t="s">
        <v>191</v>
      </c>
      <c r="DP2" s="74" t="s">
        <v>192</v>
      </c>
      <c r="DQ2" s="74" t="s">
        <v>193</v>
      </c>
      <c r="DS2" s="74" t="s">
        <v>194</v>
      </c>
      <c r="DU2" s="74" t="s">
        <v>180</v>
      </c>
      <c r="DV2" s="74" t="s">
        <v>181</v>
      </c>
      <c r="DW2" s="74" t="s">
        <v>182</v>
      </c>
      <c r="DX2" s="74" t="s">
        <v>183</v>
      </c>
      <c r="DY2" s="74" t="s">
        <v>184</v>
      </c>
      <c r="DZ2" s="74" t="s">
        <v>185</v>
      </c>
      <c r="EA2" s="74" t="s">
        <v>186</v>
      </c>
      <c r="EB2" s="74" t="s">
        <v>187</v>
      </c>
      <c r="EC2" s="74" t="s">
        <v>188</v>
      </c>
      <c r="ED2" s="74" t="s">
        <v>189</v>
      </c>
      <c r="EE2" s="74" t="s">
        <v>190</v>
      </c>
      <c r="EF2" s="74" t="s">
        <v>191</v>
      </c>
      <c r="EG2" s="74" t="s">
        <v>192</v>
      </c>
      <c r="EH2" s="74" t="s">
        <v>193</v>
      </c>
      <c r="EJ2" s="74" t="s">
        <v>194</v>
      </c>
      <c r="EL2" s="74" t="s">
        <v>180</v>
      </c>
      <c r="EM2" s="74" t="s">
        <v>181</v>
      </c>
      <c r="EN2" s="74" t="s">
        <v>182</v>
      </c>
      <c r="EO2" s="74" t="s">
        <v>183</v>
      </c>
      <c r="EP2" s="74" t="s">
        <v>184</v>
      </c>
      <c r="EQ2" s="74" t="s">
        <v>185</v>
      </c>
      <c r="ER2" s="74" t="s">
        <v>186</v>
      </c>
      <c r="ES2" s="74" t="s">
        <v>187</v>
      </c>
      <c r="ET2" s="74" t="s">
        <v>188</v>
      </c>
      <c r="EU2" s="74" t="s">
        <v>189</v>
      </c>
      <c r="EV2" s="74" t="s">
        <v>190</v>
      </c>
      <c r="EW2" s="74" t="s">
        <v>191</v>
      </c>
      <c r="EX2" s="74" t="s">
        <v>192</v>
      </c>
      <c r="EY2" s="74" t="s">
        <v>193</v>
      </c>
      <c r="FA2" s="74" t="s">
        <v>194</v>
      </c>
      <c r="FC2" s="74" t="s">
        <v>180</v>
      </c>
      <c r="FD2" s="74" t="s">
        <v>181</v>
      </c>
      <c r="FE2" s="74" t="s">
        <v>182</v>
      </c>
      <c r="FF2" s="74" t="s">
        <v>183</v>
      </c>
      <c r="FG2" s="74" t="s">
        <v>184</v>
      </c>
      <c r="FH2" s="74" t="s">
        <v>185</v>
      </c>
      <c r="FI2" s="74" t="s">
        <v>186</v>
      </c>
      <c r="FJ2" s="74" t="s">
        <v>187</v>
      </c>
      <c r="FK2" s="74" t="s">
        <v>188</v>
      </c>
      <c r="FL2" s="74" t="s">
        <v>189</v>
      </c>
      <c r="FM2" s="74" t="s">
        <v>190</v>
      </c>
      <c r="FN2" s="74" t="s">
        <v>191</v>
      </c>
      <c r="FO2" s="74" t="s">
        <v>192</v>
      </c>
      <c r="FP2" s="74" t="s">
        <v>193</v>
      </c>
      <c r="FR2" s="74" t="s">
        <v>194</v>
      </c>
      <c r="FT2" s="74" t="s">
        <v>180</v>
      </c>
      <c r="FU2" s="74" t="s">
        <v>181</v>
      </c>
      <c r="FV2" s="74" t="s">
        <v>182</v>
      </c>
      <c r="FW2" s="74" t="s">
        <v>183</v>
      </c>
      <c r="FX2" s="74" t="s">
        <v>184</v>
      </c>
      <c r="FY2" s="74" t="s">
        <v>185</v>
      </c>
      <c r="FZ2" s="74" t="s">
        <v>186</v>
      </c>
      <c r="GA2" s="74" t="s">
        <v>187</v>
      </c>
      <c r="GB2" s="74" t="s">
        <v>188</v>
      </c>
      <c r="GC2" s="74" t="s">
        <v>189</v>
      </c>
      <c r="GD2" s="74" t="s">
        <v>190</v>
      </c>
      <c r="GE2" s="74" t="s">
        <v>191</v>
      </c>
      <c r="GF2" s="74" t="s">
        <v>192</v>
      </c>
      <c r="GG2" s="74" t="s">
        <v>193</v>
      </c>
      <c r="GI2" s="74" t="s">
        <v>194</v>
      </c>
      <c r="GK2" s="74" t="s">
        <v>180</v>
      </c>
      <c r="GL2" s="74" t="s">
        <v>181</v>
      </c>
      <c r="GM2" s="74" t="s">
        <v>182</v>
      </c>
      <c r="GN2" s="74" t="s">
        <v>183</v>
      </c>
      <c r="GO2" s="74" t="s">
        <v>184</v>
      </c>
      <c r="GP2" s="74" t="s">
        <v>185</v>
      </c>
      <c r="GQ2" s="74" t="s">
        <v>186</v>
      </c>
      <c r="GR2" s="74" t="s">
        <v>187</v>
      </c>
      <c r="GS2" s="74" t="s">
        <v>188</v>
      </c>
      <c r="GT2" s="74" t="s">
        <v>189</v>
      </c>
      <c r="GU2" s="74" t="s">
        <v>190</v>
      </c>
      <c r="GV2" s="74" t="s">
        <v>191</v>
      </c>
      <c r="GW2" s="74" t="s">
        <v>192</v>
      </c>
      <c r="GX2" s="74" t="s">
        <v>193</v>
      </c>
      <c r="GZ2" s="74" t="s">
        <v>194</v>
      </c>
      <c r="HB2" s="74" t="s">
        <v>180</v>
      </c>
      <c r="HC2" s="74" t="s">
        <v>181</v>
      </c>
      <c r="HD2" s="74" t="s">
        <v>182</v>
      </c>
      <c r="HE2" s="74" t="s">
        <v>183</v>
      </c>
      <c r="HF2" s="74" t="s">
        <v>184</v>
      </c>
      <c r="HG2" s="74" t="s">
        <v>185</v>
      </c>
      <c r="HH2" s="74" t="s">
        <v>186</v>
      </c>
      <c r="HI2" s="74" t="s">
        <v>187</v>
      </c>
      <c r="HJ2" s="74" t="s">
        <v>188</v>
      </c>
      <c r="HK2" s="74" t="s">
        <v>189</v>
      </c>
      <c r="HL2" s="74" t="s">
        <v>190</v>
      </c>
      <c r="HM2" s="74" t="s">
        <v>191</v>
      </c>
      <c r="HN2" s="74" t="s">
        <v>192</v>
      </c>
      <c r="HO2" s="74" t="s">
        <v>193</v>
      </c>
      <c r="HQ2" s="74" t="s">
        <v>194</v>
      </c>
    </row>
    <row r="3" spans="1:227" s="74" customFormat="1" ht="18" hidden="1" customHeight="1" x14ac:dyDescent="0.25">
      <c r="F3" s="74" t="s">
        <v>37</v>
      </c>
      <c r="G3" s="74" t="s">
        <v>37</v>
      </c>
      <c r="H3" s="74" t="s">
        <v>37</v>
      </c>
      <c r="I3" s="74" t="s">
        <v>37</v>
      </c>
      <c r="J3" s="74" t="s">
        <v>37</v>
      </c>
      <c r="K3" s="74" t="s">
        <v>37</v>
      </c>
      <c r="L3" s="74" t="s">
        <v>37</v>
      </c>
      <c r="M3" s="74" t="s">
        <v>37</v>
      </c>
      <c r="N3" s="74" t="s">
        <v>37</v>
      </c>
      <c r="O3" s="74" t="s">
        <v>37</v>
      </c>
      <c r="P3" s="74" t="s">
        <v>37</v>
      </c>
      <c r="Q3" s="74" t="s">
        <v>37</v>
      </c>
      <c r="R3" s="74" t="s">
        <v>37</v>
      </c>
      <c r="S3" s="74" t="s">
        <v>37</v>
      </c>
      <c r="U3" s="74" t="s">
        <v>37</v>
      </c>
      <c r="W3" s="74" t="s">
        <v>162</v>
      </c>
      <c r="X3" s="74" t="s">
        <v>162</v>
      </c>
      <c r="Y3" s="74" t="s">
        <v>162</v>
      </c>
      <c r="Z3" s="74" t="s">
        <v>162</v>
      </c>
      <c r="AA3" s="74" t="s">
        <v>162</v>
      </c>
      <c r="AB3" s="74" t="s">
        <v>162</v>
      </c>
      <c r="AC3" s="74" t="s">
        <v>162</v>
      </c>
      <c r="AD3" s="74" t="s">
        <v>162</v>
      </c>
      <c r="AE3" s="74" t="s">
        <v>162</v>
      </c>
      <c r="AF3" s="74" t="s">
        <v>162</v>
      </c>
      <c r="AG3" s="74" t="s">
        <v>162</v>
      </c>
      <c r="AH3" s="74" t="s">
        <v>162</v>
      </c>
      <c r="AI3" s="74" t="s">
        <v>162</v>
      </c>
      <c r="AJ3" s="74" t="s">
        <v>162</v>
      </c>
      <c r="AL3" s="74" t="s">
        <v>162</v>
      </c>
      <c r="AN3" s="74" t="s">
        <v>163</v>
      </c>
      <c r="AO3" s="74" t="s">
        <v>163</v>
      </c>
      <c r="AP3" s="74" t="s">
        <v>163</v>
      </c>
      <c r="AQ3" s="74" t="s">
        <v>163</v>
      </c>
      <c r="AR3" s="74" t="s">
        <v>163</v>
      </c>
      <c r="AS3" s="74" t="s">
        <v>163</v>
      </c>
      <c r="AT3" s="74" t="s">
        <v>163</v>
      </c>
      <c r="AU3" s="74" t="s">
        <v>163</v>
      </c>
      <c r="AV3" s="74" t="s">
        <v>163</v>
      </c>
      <c r="AW3" s="74" t="s">
        <v>163</v>
      </c>
      <c r="AX3" s="74" t="s">
        <v>163</v>
      </c>
      <c r="AY3" s="74" t="s">
        <v>163</v>
      </c>
      <c r="AZ3" s="74" t="s">
        <v>163</v>
      </c>
      <c r="BA3" s="74" t="s">
        <v>163</v>
      </c>
      <c r="BC3" s="74" t="s">
        <v>163</v>
      </c>
      <c r="BE3" s="74" t="s">
        <v>164</v>
      </c>
      <c r="BF3" s="74" t="s">
        <v>164</v>
      </c>
      <c r="BG3" s="74" t="s">
        <v>164</v>
      </c>
      <c r="BH3" s="74" t="s">
        <v>164</v>
      </c>
      <c r="BI3" s="74" t="s">
        <v>164</v>
      </c>
      <c r="BJ3" s="74" t="s">
        <v>164</v>
      </c>
      <c r="BK3" s="74" t="s">
        <v>164</v>
      </c>
      <c r="BL3" s="74" t="s">
        <v>164</v>
      </c>
      <c r="BM3" s="74" t="s">
        <v>164</v>
      </c>
      <c r="BN3" s="74" t="s">
        <v>164</v>
      </c>
      <c r="BO3" s="74" t="s">
        <v>164</v>
      </c>
      <c r="BP3" s="74" t="s">
        <v>164</v>
      </c>
      <c r="BQ3" s="74" t="s">
        <v>164</v>
      </c>
      <c r="BR3" s="74" t="s">
        <v>164</v>
      </c>
      <c r="BT3" s="74" t="s">
        <v>164</v>
      </c>
      <c r="BV3" s="74" t="s">
        <v>165</v>
      </c>
      <c r="BW3" s="74" t="s">
        <v>165</v>
      </c>
      <c r="BX3" s="74" t="s">
        <v>165</v>
      </c>
      <c r="BY3" s="74" t="s">
        <v>165</v>
      </c>
      <c r="BZ3" s="74" t="s">
        <v>165</v>
      </c>
      <c r="CA3" s="74" t="s">
        <v>165</v>
      </c>
      <c r="CB3" s="74" t="s">
        <v>165</v>
      </c>
      <c r="CC3" s="74" t="s">
        <v>165</v>
      </c>
      <c r="CD3" s="74" t="s">
        <v>165</v>
      </c>
      <c r="CE3" s="74" t="s">
        <v>165</v>
      </c>
      <c r="CF3" s="74" t="s">
        <v>165</v>
      </c>
      <c r="CG3" s="74" t="s">
        <v>165</v>
      </c>
      <c r="CH3" s="74" t="s">
        <v>165</v>
      </c>
      <c r="CI3" s="74" t="s">
        <v>165</v>
      </c>
      <c r="CK3" s="74" t="s">
        <v>165</v>
      </c>
      <c r="CM3" s="74" t="s">
        <v>166</v>
      </c>
      <c r="CN3" s="74" t="s">
        <v>166</v>
      </c>
      <c r="CO3" s="74" t="s">
        <v>166</v>
      </c>
      <c r="CP3" s="74" t="s">
        <v>166</v>
      </c>
      <c r="CQ3" s="74" t="s">
        <v>166</v>
      </c>
      <c r="CR3" s="74" t="s">
        <v>166</v>
      </c>
      <c r="CS3" s="74" t="s">
        <v>166</v>
      </c>
      <c r="CT3" s="74" t="s">
        <v>166</v>
      </c>
      <c r="CU3" s="74" t="s">
        <v>166</v>
      </c>
      <c r="CV3" s="74" t="s">
        <v>166</v>
      </c>
      <c r="CW3" s="74" t="s">
        <v>166</v>
      </c>
      <c r="CX3" s="74" t="s">
        <v>166</v>
      </c>
      <c r="CY3" s="74" t="s">
        <v>166</v>
      </c>
      <c r="CZ3" s="74" t="s">
        <v>166</v>
      </c>
      <c r="DB3" s="74" t="s">
        <v>166</v>
      </c>
      <c r="DD3" s="74" t="s">
        <v>167</v>
      </c>
      <c r="DE3" s="74" t="s">
        <v>167</v>
      </c>
      <c r="DF3" s="74" t="s">
        <v>167</v>
      </c>
      <c r="DG3" s="74" t="s">
        <v>167</v>
      </c>
      <c r="DH3" s="74" t="s">
        <v>167</v>
      </c>
      <c r="DI3" s="74" t="s">
        <v>167</v>
      </c>
      <c r="DJ3" s="74" t="s">
        <v>167</v>
      </c>
      <c r="DK3" s="74" t="s">
        <v>167</v>
      </c>
      <c r="DL3" s="74" t="s">
        <v>167</v>
      </c>
      <c r="DM3" s="74" t="s">
        <v>167</v>
      </c>
      <c r="DN3" s="74" t="s">
        <v>167</v>
      </c>
      <c r="DO3" s="74" t="s">
        <v>167</v>
      </c>
      <c r="DP3" s="74" t="s">
        <v>167</v>
      </c>
      <c r="DQ3" s="74" t="s">
        <v>167</v>
      </c>
      <c r="DS3" s="74" t="s">
        <v>167</v>
      </c>
      <c r="DU3" s="74" t="s">
        <v>168</v>
      </c>
      <c r="DV3" s="74" t="s">
        <v>168</v>
      </c>
      <c r="DW3" s="74" t="s">
        <v>168</v>
      </c>
      <c r="DX3" s="74" t="s">
        <v>168</v>
      </c>
      <c r="DY3" s="74" t="s">
        <v>168</v>
      </c>
      <c r="DZ3" s="74" t="s">
        <v>168</v>
      </c>
      <c r="EA3" s="74" t="s">
        <v>168</v>
      </c>
      <c r="EB3" s="74" t="s">
        <v>168</v>
      </c>
      <c r="EC3" s="74" t="s">
        <v>168</v>
      </c>
      <c r="ED3" s="74" t="s">
        <v>168</v>
      </c>
      <c r="EE3" s="74" t="s">
        <v>168</v>
      </c>
      <c r="EF3" s="74" t="s">
        <v>168</v>
      </c>
      <c r="EG3" s="74" t="s">
        <v>168</v>
      </c>
      <c r="EH3" s="74" t="s">
        <v>168</v>
      </c>
      <c r="EJ3" s="74" t="s">
        <v>168</v>
      </c>
      <c r="EL3" s="74" t="s">
        <v>169</v>
      </c>
      <c r="EM3" s="74" t="s">
        <v>169</v>
      </c>
      <c r="EN3" s="74" t="s">
        <v>169</v>
      </c>
      <c r="EO3" s="74" t="s">
        <v>169</v>
      </c>
      <c r="EP3" s="74" t="s">
        <v>169</v>
      </c>
      <c r="EQ3" s="74" t="s">
        <v>169</v>
      </c>
      <c r="ER3" s="74" t="s">
        <v>169</v>
      </c>
      <c r="ES3" s="74" t="s">
        <v>169</v>
      </c>
      <c r="ET3" s="74" t="s">
        <v>169</v>
      </c>
      <c r="EU3" s="74" t="s">
        <v>169</v>
      </c>
      <c r="EV3" s="74" t="s">
        <v>169</v>
      </c>
      <c r="EW3" s="74" t="s">
        <v>169</v>
      </c>
      <c r="EX3" s="74" t="s">
        <v>169</v>
      </c>
      <c r="EY3" s="74" t="s">
        <v>169</v>
      </c>
      <c r="FA3" s="74" t="s">
        <v>169</v>
      </c>
      <c r="FC3" s="74" t="s">
        <v>170</v>
      </c>
      <c r="FD3" s="74" t="s">
        <v>170</v>
      </c>
      <c r="FE3" s="74" t="s">
        <v>170</v>
      </c>
      <c r="FF3" s="74" t="s">
        <v>170</v>
      </c>
      <c r="FG3" s="74" t="s">
        <v>170</v>
      </c>
      <c r="FH3" s="74" t="s">
        <v>170</v>
      </c>
      <c r="FI3" s="74" t="s">
        <v>170</v>
      </c>
      <c r="FJ3" s="74" t="s">
        <v>170</v>
      </c>
      <c r="FK3" s="74" t="s">
        <v>170</v>
      </c>
      <c r="FL3" s="74" t="s">
        <v>170</v>
      </c>
      <c r="FM3" s="74" t="s">
        <v>170</v>
      </c>
      <c r="FN3" s="74" t="s">
        <v>170</v>
      </c>
      <c r="FO3" s="74" t="s">
        <v>170</v>
      </c>
      <c r="FP3" s="74" t="s">
        <v>170</v>
      </c>
      <c r="FR3" s="74" t="s">
        <v>170</v>
      </c>
      <c r="FT3" s="74" t="s">
        <v>171</v>
      </c>
      <c r="FU3" s="74" t="s">
        <v>171</v>
      </c>
      <c r="FV3" s="74" t="s">
        <v>171</v>
      </c>
      <c r="FW3" s="74" t="s">
        <v>171</v>
      </c>
      <c r="FX3" s="74" t="s">
        <v>171</v>
      </c>
      <c r="FY3" s="74" t="s">
        <v>171</v>
      </c>
      <c r="FZ3" s="74" t="s">
        <v>171</v>
      </c>
      <c r="GA3" s="74" t="s">
        <v>171</v>
      </c>
      <c r="GB3" s="74" t="s">
        <v>171</v>
      </c>
      <c r="GC3" s="74" t="s">
        <v>171</v>
      </c>
      <c r="GD3" s="74" t="s">
        <v>171</v>
      </c>
      <c r="GE3" s="74" t="s">
        <v>171</v>
      </c>
      <c r="GF3" s="74" t="s">
        <v>171</v>
      </c>
      <c r="GG3" s="74" t="s">
        <v>171</v>
      </c>
      <c r="GI3" s="74" t="s">
        <v>171</v>
      </c>
      <c r="GK3" s="74" t="s">
        <v>172</v>
      </c>
      <c r="GL3" s="74" t="s">
        <v>172</v>
      </c>
      <c r="GM3" s="74" t="s">
        <v>172</v>
      </c>
      <c r="GN3" s="74" t="s">
        <v>172</v>
      </c>
      <c r="GO3" s="74" t="s">
        <v>172</v>
      </c>
      <c r="GP3" s="74" t="s">
        <v>172</v>
      </c>
      <c r="GQ3" s="74" t="s">
        <v>172</v>
      </c>
      <c r="GR3" s="74" t="s">
        <v>172</v>
      </c>
      <c r="GS3" s="74" t="s">
        <v>172</v>
      </c>
      <c r="GT3" s="74" t="s">
        <v>172</v>
      </c>
      <c r="GU3" s="74" t="s">
        <v>172</v>
      </c>
      <c r="GV3" s="74" t="s">
        <v>172</v>
      </c>
      <c r="GW3" s="74" t="s">
        <v>172</v>
      </c>
      <c r="GX3" s="74" t="s">
        <v>172</v>
      </c>
      <c r="GZ3" s="74" t="s">
        <v>172</v>
      </c>
      <c r="HB3" s="74" t="s">
        <v>179</v>
      </c>
      <c r="HC3" s="74" t="s">
        <v>179</v>
      </c>
      <c r="HD3" s="74" t="s">
        <v>179</v>
      </c>
      <c r="HE3" s="74" t="s">
        <v>179</v>
      </c>
      <c r="HF3" s="74" t="s">
        <v>179</v>
      </c>
      <c r="HG3" s="74" t="s">
        <v>179</v>
      </c>
      <c r="HH3" s="74" t="s">
        <v>179</v>
      </c>
      <c r="HI3" s="74" t="s">
        <v>179</v>
      </c>
      <c r="HJ3" s="74" t="s">
        <v>179</v>
      </c>
      <c r="HK3" s="74" t="s">
        <v>179</v>
      </c>
      <c r="HL3" s="74" t="s">
        <v>179</v>
      </c>
      <c r="HM3" s="74" t="s">
        <v>179</v>
      </c>
      <c r="HN3" s="74" t="s">
        <v>179</v>
      </c>
      <c r="HO3" s="74" t="s">
        <v>179</v>
      </c>
      <c r="HQ3" s="74" t="s">
        <v>179</v>
      </c>
    </row>
    <row r="4" spans="1:227" ht="18" hidden="1" customHeight="1" x14ac:dyDescent="0.25"/>
    <row r="5" spans="1:227" ht="18" customHeight="1" x14ac:dyDescent="0.25">
      <c r="D5" s="77" t="s">
        <v>64</v>
      </c>
      <c r="E5" s="78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  <c r="FL5" s="79"/>
      <c r="FM5" s="79"/>
      <c r="FN5" s="79"/>
      <c r="FO5" s="79"/>
      <c r="FP5" s="79"/>
      <c r="FQ5" s="79"/>
      <c r="FR5" s="79"/>
      <c r="FS5" s="79"/>
      <c r="FT5" s="79"/>
      <c r="FU5" s="79"/>
      <c r="FV5" s="79"/>
      <c r="FW5" s="79"/>
      <c r="FX5" s="79"/>
      <c r="FY5" s="79"/>
      <c r="FZ5" s="79"/>
      <c r="GA5" s="79"/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  <c r="GS5" s="79"/>
      <c r="GT5" s="79"/>
      <c r="GU5" s="79"/>
      <c r="GV5" s="79"/>
      <c r="GW5" s="79"/>
      <c r="GX5" s="79"/>
      <c r="GY5" s="79"/>
      <c r="GZ5" s="79"/>
      <c r="HA5" s="79"/>
      <c r="HB5" s="79"/>
      <c r="HC5" s="79"/>
      <c r="HD5" s="79"/>
      <c r="HE5" s="79"/>
      <c r="HF5" s="79"/>
      <c r="HG5" s="79"/>
      <c r="HH5" s="79"/>
      <c r="HI5" s="79"/>
      <c r="HJ5" s="79"/>
      <c r="HK5" s="79"/>
      <c r="HL5" s="79"/>
      <c r="HM5" s="79"/>
      <c r="HN5" s="79"/>
      <c r="HO5" s="79"/>
      <c r="HP5" s="79"/>
      <c r="HQ5" s="79"/>
    </row>
    <row r="6" spans="1:227" x14ac:dyDescent="0.25">
      <c r="B6" s="74"/>
      <c r="D6" s="119"/>
      <c r="E6" s="119" t="s">
        <v>195</v>
      </c>
      <c r="F6" s="80" t="s">
        <v>196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 t="s">
        <v>196</v>
      </c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 t="s">
        <v>196</v>
      </c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 t="s">
        <v>196</v>
      </c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0"/>
      <c r="BT6" s="80"/>
      <c r="BU6" s="80"/>
      <c r="BV6" s="80" t="s">
        <v>196</v>
      </c>
      <c r="BW6" s="80"/>
      <c r="BX6" s="80"/>
      <c r="BY6" s="80"/>
      <c r="BZ6" s="80"/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/>
      <c r="CM6" s="80" t="s">
        <v>196</v>
      </c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/>
      <c r="CY6" s="80"/>
      <c r="CZ6" s="80"/>
      <c r="DA6" s="80"/>
      <c r="DB6" s="80"/>
      <c r="DC6" s="80"/>
      <c r="DD6" s="80" t="s">
        <v>196</v>
      </c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 t="s">
        <v>196</v>
      </c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 t="s">
        <v>196</v>
      </c>
      <c r="EM6" s="80"/>
      <c r="EN6" s="80"/>
      <c r="EO6" s="80"/>
      <c r="EP6" s="80"/>
      <c r="EQ6" s="80"/>
      <c r="ER6" s="80"/>
      <c r="ES6" s="80"/>
      <c r="ET6" s="80"/>
      <c r="EU6" s="80"/>
      <c r="EV6" s="80"/>
      <c r="EW6" s="80"/>
      <c r="EX6" s="80"/>
      <c r="EY6" s="80"/>
      <c r="EZ6" s="80"/>
      <c r="FA6" s="80"/>
      <c r="FB6" s="80"/>
      <c r="FC6" s="80" t="s">
        <v>196</v>
      </c>
      <c r="FD6" s="80"/>
      <c r="FE6" s="80"/>
      <c r="FF6" s="80"/>
      <c r="FG6" s="80"/>
      <c r="FH6" s="80"/>
      <c r="FI6" s="80"/>
      <c r="FJ6" s="80"/>
      <c r="FK6" s="80"/>
      <c r="FL6" s="80"/>
      <c r="FM6" s="80"/>
      <c r="FN6" s="80"/>
      <c r="FO6" s="80"/>
      <c r="FP6" s="80"/>
      <c r="FQ6" s="80"/>
      <c r="FR6" s="80"/>
      <c r="FS6" s="80"/>
      <c r="FT6" s="80" t="s">
        <v>196</v>
      </c>
      <c r="FU6" s="80"/>
      <c r="FV6" s="80"/>
      <c r="FW6" s="80"/>
      <c r="FX6" s="80"/>
      <c r="FY6" s="80"/>
      <c r="FZ6" s="80"/>
      <c r="GA6" s="80"/>
      <c r="GB6" s="80"/>
      <c r="GC6" s="80"/>
      <c r="GD6" s="80"/>
      <c r="GE6" s="80"/>
      <c r="GF6" s="80"/>
      <c r="GG6" s="80"/>
      <c r="GH6" s="80"/>
      <c r="GI6" s="80"/>
      <c r="GJ6" s="80"/>
      <c r="GK6" s="80" t="s">
        <v>196</v>
      </c>
      <c r="GL6" s="80"/>
      <c r="GM6" s="80"/>
      <c r="GN6" s="80"/>
      <c r="GO6" s="80"/>
      <c r="GP6" s="80"/>
      <c r="GQ6" s="80"/>
      <c r="GR6" s="80"/>
      <c r="GS6" s="80"/>
      <c r="GT6" s="80"/>
      <c r="GU6" s="80"/>
      <c r="GV6" s="80"/>
      <c r="GW6" s="80"/>
      <c r="GX6" s="80"/>
      <c r="GY6" s="80"/>
      <c r="GZ6" s="80"/>
      <c r="HA6" s="80"/>
      <c r="HB6" s="80" t="s">
        <v>196</v>
      </c>
      <c r="HC6" s="80"/>
      <c r="HD6" s="80"/>
      <c r="HE6" s="80"/>
      <c r="HF6" s="80"/>
      <c r="HG6" s="80"/>
      <c r="HH6" s="80"/>
      <c r="HI6" s="80"/>
      <c r="HJ6" s="80"/>
      <c r="HK6" s="80"/>
      <c r="HL6" s="80"/>
      <c r="HM6" s="80"/>
      <c r="HN6" s="80"/>
      <c r="HO6" s="80"/>
      <c r="HP6" s="80"/>
      <c r="HQ6" s="80"/>
      <c r="HR6" s="80"/>
      <c r="HS6" s="120" t="s">
        <v>197</v>
      </c>
    </row>
    <row r="7" spans="1:227" x14ac:dyDescent="0.25">
      <c r="B7" s="74"/>
      <c r="D7" s="119"/>
      <c r="E7" s="119"/>
      <c r="F7" s="81" t="str">
        <f>$B$1&amp;" . "&amp;$A$1</f>
        <v>МП "Салехардэнерго" станция Салехард . Ямало-Ненецкий автономный округ</v>
      </c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1" t="str">
        <f>$B$1&amp;" . "&amp;$A$1</f>
        <v>МП "Салехардэнерго" станция Салехард . Ямало-Ненецкий автономный округ</v>
      </c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1" t="str">
        <f>$B$1&amp;" . "&amp;$A$1</f>
        <v>МП "Салехардэнерго" станция Салехард . Ямало-Ненецкий автономный округ</v>
      </c>
      <c r="AO7" s="80"/>
      <c r="AP7" s="80"/>
      <c r="AQ7" s="80"/>
      <c r="AR7" s="80"/>
      <c r="AS7" s="80"/>
      <c r="AT7" s="80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1" t="str">
        <f>$B$1&amp;" . "&amp;$A$1</f>
        <v>МП "Салехардэнерго" станция Салехард . Ямало-Ненецкий автономный округ</v>
      </c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0"/>
      <c r="BT7" s="80"/>
      <c r="BU7" s="80"/>
      <c r="BV7" s="81" t="str">
        <f>$B$1&amp;" . "&amp;$A$1</f>
        <v>МП "Салехардэнерго" станция Салехард . Ямало-Ненецкий автономный округ</v>
      </c>
      <c r="BW7" s="80"/>
      <c r="BX7" s="80"/>
      <c r="BY7" s="80"/>
      <c r="BZ7" s="80"/>
      <c r="CA7" s="80"/>
      <c r="CB7" s="80"/>
      <c r="CC7" s="80"/>
      <c r="CD7" s="80"/>
      <c r="CE7" s="80"/>
      <c r="CF7" s="80"/>
      <c r="CG7" s="80"/>
      <c r="CH7" s="80"/>
      <c r="CI7" s="80"/>
      <c r="CJ7" s="80"/>
      <c r="CK7" s="80"/>
      <c r="CL7" s="80"/>
      <c r="CM7" s="81" t="str">
        <f>$B$1&amp;" . "&amp;$A$1</f>
        <v>МП "Салехардэнерго" станция Салехард . Ямало-Ненецкий автономный округ</v>
      </c>
      <c r="CN7" s="80"/>
      <c r="CO7" s="80"/>
      <c r="CP7" s="80"/>
      <c r="CQ7" s="80"/>
      <c r="CR7" s="80"/>
      <c r="CS7" s="80"/>
      <c r="CT7" s="80"/>
      <c r="CU7" s="80"/>
      <c r="CV7" s="80"/>
      <c r="CW7" s="80"/>
      <c r="CX7" s="80"/>
      <c r="CY7" s="80"/>
      <c r="CZ7" s="80"/>
      <c r="DA7" s="80"/>
      <c r="DB7" s="80"/>
      <c r="DC7" s="80"/>
      <c r="DD7" s="81" t="str">
        <f>$B$1&amp;" . "&amp;$A$1</f>
        <v>МП "Салехардэнерго" станция Салехард . Ямало-Ненецкий автономный округ</v>
      </c>
      <c r="DE7" s="80"/>
      <c r="DF7" s="80"/>
      <c r="DG7" s="80"/>
      <c r="DH7" s="80"/>
      <c r="DI7" s="80"/>
      <c r="DJ7" s="80"/>
      <c r="DK7" s="80"/>
      <c r="DL7" s="80"/>
      <c r="DM7" s="80"/>
      <c r="DN7" s="80"/>
      <c r="DO7" s="80"/>
      <c r="DP7" s="80"/>
      <c r="DQ7" s="80"/>
      <c r="DR7" s="80"/>
      <c r="DS7" s="80"/>
      <c r="DT7" s="80"/>
      <c r="DU7" s="81" t="str">
        <f>$B$1&amp;" . "&amp;$A$1</f>
        <v>МП "Салехардэнерго" станция Салехард . Ямало-Ненецкий автономный округ</v>
      </c>
      <c r="DV7" s="80"/>
      <c r="DW7" s="80"/>
      <c r="DX7" s="80"/>
      <c r="DY7" s="80"/>
      <c r="DZ7" s="80"/>
      <c r="EA7" s="80"/>
      <c r="EB7" s="80"/>
      <c r="EC7" s="80"/>
      <c r="ED7" s="80"/>
      <c r="EE7" s="80"/>
      <c r="EF7" s="80"/>
      <c r="EG7" s="80"/>
      <c r="EH7" s="80"/>
      <c r="EI7" s="80"/>
      <c r="EJ7" s="80"/>
      <c r="EK7" s="80"/>
      <c r="EL7" s="81" t="str">
        <f>$B$1&amp;" . "&amp;$A$1</f>
        <v>МП "Салехардэнерго" станция Салехард . Ямало-Ненецкий автономный округ</v>
      </c>
      <c r="EM7" s="80"/>
      <c r="EN7" s="80"/>
      <c r="EO7" s="80"/>
      <c r="EP7" s="80"/>
      <c r="EQ7" s="80"/>
      <c r="ER7" s="80"/>
      <c r="ES7" s="80"/>
      <c r="ET7" s="80"/>
      <c r="EU7" s="80"/>
      <c r="EV7" s="80"/>
      <c r="EW7" s="80"/>
      <c r="EX7" s="80"/>
      <c r="EY7" s="80"/>
      <c r="EZ7" s="80"/>
      <c r="FA7" s="80"/>
      <c r="FB7" s="80"/>
      <c r="FC7" s="81" t="str">
        <f>$B$1&amp;" . "&amp;$A$1</f>
        <v>МП "Салехардэнерго" станция Салехард . Ямало-Ненецкий автономный округ</v>
      </c>
      <c r="FD7" s="80"/>
      <c r="FE7" s="80"/>
      <c r="FF7" s="80"/>
      <c r="FG7" s="80"/>
      <c r="FH7" s="80"/>
      <c r="FI7" s="80"/>
      <c r="FJ7" s="80"/>
      <c r="FK7" s="80"/>
      <c r="FL7" s="80"/>
      <c r="FM7" s="80"/>
      <c r="FN7" s="80"/>
      <c r="FO7" s="80"/>
      <c r="FP7" s="80"/>
      <c r="FQ7" s="80"/>
      <c r="FR7" s="80"/>
      <c r="FS7" s="80"/>
      <c r="FT7" s="81" t="str">
        <f>$B$1&amp;" . "&amp;$A$1</f>
        <v>МП "Салехардэнерго" станция Салехард . Ямало-Ненецкий автономный округ</v>
      </c>
      <c r="FU7" s="80"/>
      <c r="FV7" s="80"/>
      <c r="FW7" s="80"/>
      <c r="FX7" s="80"/>
      <c r="FY7" s="80"/>
      <c r="FZ7" s="80"/>
      <c r="GA7" s="80"/>
      <c r="GB7" s="80"/>
      <c r="GC7" s="80"/>
      <c r="GD7" s="80"/>
      <c r="GE7" s="80"/>
      <c r="GF7" s="80"/>
      <c r="GG7" s="80"/>
      <c r="GH7" s="80"/>
      <c r="GI7" s="80"/>
      <c r="GJ7" s="80"/>
      <c r="GK7" s="81" t="str">
        <f>$B$1&amp;" . "&amp;$A$1</f>
        <v>МП "Салехардэнерго" станция Салехард . Ямало-Ненецкий автономный округ</v>
      </c>
      <c r="GL7" s="80"/>
      <c r="GM7" s="80"/>
      <c r="GN7" s="80"/>
      <c r="GO7" s="80"/>
      <c r="GP7" s="80"/>
      <c r="GQ7" s="80"/>
      <c r="GR7" s="80"/>
      <c r="GS7" s="80"/>
      <c r="GT7" s="80"/>
      <c r="GU7" s="80"/>
      <c r="GV7" s="80"/>
      <c r="GW7" s="80"/>
      <c r="GX7" s="80"/>
      <c r="GY7" s="80"/>
      <c r="GZ7" s="80"/>
      <c r="HA7" s="80"/>
      <c r="HB7" s="81" t="str">
        <f>$B$1&amp;" . "&amp;$A$1</f>
        <v>МП "Салехардэнерго" станция Салехард . Ямало-Ненецкий автономный округ</v>
      </c>
      <c r="HC7" s="80"/>
      <c r="HD7" s="80"/>
      <c r="HE7" s="80"/>
      <c r="HF7" s="80"/>
      <c r="HG7" s="80"/>
      <c r="HH7" s="80"/>
      <c r="HI7" s="80"/>
      <c r="HJ7" s="80"/>
      <c r="HK7" s="80"/>
      <c r="HL7" s="80"/>
      <c r="HM7" s="80"/>
      <c r="HN7" s="80"/>
      <c r="HO7" s="80"/>
      <c r="HP7" s="80"/>
      <c r="HQ7" s="80"/>
      <c r="HR7" s="80"/>
      <c r="HS7" s="119"/>
    </row>
    <row r="8" spans="1:227" x14ac:dyDescent="0.25">
      <c r="B8" s="74"/>
      <c r="D8" s="119"/>
      <c r="E8" s="119"/>
      <c r="F8" s="80" t="str">
        <f>G3&amp;" "&amp;$D$1&amp; " г."</f>
        <v>Январь 2025 г.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 t="str">
        <f>X3&amp;" "&amp;$D$1&amp; " г."</f>
        <v>Февраль 2025 г.</v>
      </c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 t="str">
        <f>AO3&amp;" "&amp;$D$1&amp; " г."</f>
        <v>Март 2025 г.</v>
      </c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 t="str">
        <f>BF3&amp;" "&amp;$D$1&amp; " г."</f>
        <v>Апрель 2025 г.</v>
      </c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 t="str">
        <f>BW3&amp;" "&amp;$D$1&amp; " г."</f>
        <v>Май 2025 г.</v>
      </c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 t="str">
        <f>CN3&amp;" "&amp;$D$1&amp; " г."</f>
        <v>Июнь 2025 г.</v>
      </c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 t="str">
        <f>DE3&amp;" "&amp;$D$1&amp; " г."</f>
        <v>Июль 2025 г.</v>
      </c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 t="str">
        <f>DV3&amp;" "&amp;$D$1&amp; " г."</f>
        <v>Август 2025 г.</v>
      </c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 t="str">
        <f>EM3&amp;" "&amp;$D$1&amp; " г."</f>
        <v>Сентябрь 2025 г.</v>
      </c>
      <c r="EM8" s="80"/>
      <c r="EN8" s="80"/>
      <c r="EO8" s="80"/>
      <c r="EP8" s="80"/>
      <c r="EQ8" s="80"/>
      <c r="ER8" s="80"/>
      <c r="ES8" s="80"/>
      <c r="ET8" s="80"/>
      <c r="EU8" s="80"/>
      <c r="EV8" s="80"/>
      <c r="EW8" s="80"/>
      <c r="EX8" s="80"/>
      <c r="EY8" s="80"/>
      <c r="EZ8" s="80"/>
      <c r="FA8" s="80"/>
      <c r="FB8" s="80"/>
      <c r="FC8" s="80" t="str">
        <f>FD3&amp;" "&amp;$D$1&amp; " г."</f>
        <v>Октябрь 2025 г.</v>
      </c>
      <c r="FD8" s="80"/>
      <c r="FE8" s="80"/>
      <c r="FF8" s="80"/>
      <c r="FG8" s="80"/>
      <c r="FH8" s="80"/>
      <c r="FI8" s="80"/>
      <c r="FJ8" s="80"/>
      <c r="FK8" s="80"/>
      <c r="FL8" s="80"/>
      <c r="FM8" s="80"/>
      <c r="FN8" s="80"/>
      <c r="FO8" s="80"/>
      <c r="FP8" s="80"/>
      <c r="FQ8" s="80"/>
      <c r="FR8" s="80"/>
      <c r="FS8" s="80"/>
      <c r="FT8" s="80" t="str">
        <f>FU3&amp;" "&amp;$D$1&amp; " г."</f>
        <v>Ноябрь 2025 г.</v>
      </c>
      <c r="FU8" s="80"/>
      <c r="FV8" s="80"/>
      <c r="FW8" s="80"/>
      <c r="FX8" s="80"/>
      <c r="FY8" s="80"/>
      <c r="FZ8" s="80"/>
      <c r="GA8" s="80"/>
      <c r="GB8" s="80"/>
      <c r="GC8" s="80"/>
      <c r="GD8" s="80"/>
      <c r="GE8" s="80"/>
      <c r="GF8" s="80"/>
      <c r="GG8" s="80"/>
      <c r="GH8" s="80"/>
      <c r="GI8" s="80"/>
      <c r="GJ8" s="80"/>
      <c r="GK8" s="80" t="str">
        <f>GL3&amp;" "&amp;$D$1&amp; " г."</f>
        <v>Декабрь 2025 г.</v>
      </c>
      <c r="GL8" s="80"/>
      <c r="GM8" s="80"/>
      <c r="GN8" s="80"/>
      <c r="GO8" s="80"/>
      <c r="GP8" s="80"/>
      <c r="GQ8" s="80"/>
      <c r="GR8" s="80"/>
      <c r="GS8" s="80"/>
      <c r="GT8" s="80"/>
      <c r="GU8" s="80"/>
      <c r="GV8" s="80"/>
      <c r="GW8" s="80"/>
      <c r="GX8" s="80"/>
      <c r="GY8" s="80"/>
      <c r="GZ8" s="80"/>
      <c r="HA8" s="80"/>
      <c r="HB8" s="80" t="str">
        <f>HC3&amp;" "&amp;$D$1</f>
        <v>Год 2025</v>
      </c>
      <c r="HC8" s="80"/>
      <c r="HD8" s="80"/>
      <c r="HE8" s="80"/>
      <c r="HF8" s="80"/>
      <c r="HG8" s="80"/>
      <c r="HH8" s="80"/>
      <c r="HI8" s="80"/>
      <c r="HJ8" s="80"/>
      <c r="HK8" s="80"/>
      <c r="HL8" s="80"/>
      <c r="HM8" s="80"/>
      <c r="HN8" s="80"/>
      <c r="HO8" s="80"/>
      <c r="HP8" s="80"/>
      <c r="HQ8" s="80"/>
      <c r="HR8" s="80"/>
      <c r="HS8" s="119"/>
    </row>
    <row r="9" spans="1:227" x14ac:dyDescent="0.25">
      <c r="B9" s="74"/>
      <c r="D9" s="119"/>
      <c r="E9" s="119"/>
      <c r="F9" s="121" t="s">
        <v>198</v>
      </c>
      <c r="G9" s="121"/>
      <c r="H9" s="121"/>
      <c r="I9" s="121"/>
      <c r="J9" s="121"/>
      <c r="K9" s="121"/>
      <c r="L9" s="121"/>
      <c r="M9" s="121" t="s">
        <v>199</v>
      </c>
      <c r="N9" s="121"/>
      <c r="O9" s="121"/>
      <c r="P9" s="121" t="s">
        <v>200</v>
      </c>
      <c r="Q9" s="121"/>
      <c r="R9" s="121"/>
      <c r="S9" s="121" t="s">
        <v>201</v>
      </c>
      <c r="T9" s="121"/>
      <c r="U9" s="121"/>
      <c r="V9" s="121"/>
      <c r="W9" s="121" t="s">
        <v>198</v>
      </c>
      <c r="X9" s="121"/>
      <c r="Y9" s="121"/>
      <c r="Z9" s="121"/>
      <c r="AA9" s="121"/>
      <c r="AB9" s="121"/>
      <c r="AC9" s="121"/>
      <c r="AD9" s="121" t="s">
        <v>199</v>
      </c>
      <c r="AE9" s="121"/>
      <c r="AF9" s="121"/>
      <c r="AG9" s="121" t="s">
        <v>200</v>
      </c>
      <c r="AH9" s="121"/>
      <c r="AI9" s="121"/>
      <c r="AJ9" s="121" t="s">
        <v>201</v>
      </c>
      <c r="AK9" s="121"/>
      <c r="AL9" s="121"/>
      <c r="AM9" s="121"/>
      <c r="AN9" s="121" t="s">
        <v>198</v>
      </c>
      <c r="AO9" s="121"/>
      <c r="AP9" s="121"/>
      <c r="AQ9" s="121"/>
      <c r="AR9" s="121"/>
      <c r="AS9" s="121"/>
      <c r="AT9" s="121"/>
      <c r="AU9" s="121" t="s">
        <v>199</v>
      </c>
      <c r="AV9" s="121"/>
      <c r="AW9" s="121"/>
      <c r="AX9" s="121" t="s">
        <v>200</v>
      </c>
      <c r="AY9" s="121"/>
      <c r="AZ9" s="121"/>
      <c r="BA9" s="121" t="s">
        <v>201</v>
      </c>
      <c r="BB9" s="121"/>
      <c r="BC9" s="121"/>
      <c r="BD9" s="121"/>
      <c r="BE9" s="121" t="s">
        <v>198</v>
      </c>
      <c r="BF9" s="121"/>
      <c r="BG9" s="121"/>
      <c r="BH9" s="121"/>
      <c r="BI9" s="121"/>
      <c r="BJ9" s="121"/>
      <c r="BK9" s="121"/>
      <c r="BL9" s="121" t="s">
        <v>199</v>
      </c>
      <c r="BM9" s="121"/>
      <c r="BN9" s="121"/>
      <c r="BO9" s="121" t="s">
        <v>200</v>
      </c>
      <c r="BP9" s="121"/>
      <c r="BQ9" s="121"/>
      <c r="BR9" s="121" t="s">
        <v>201</v>
      </c>
      <c r="BS9" s="121"/>
      <c r="BT9" s="121"/>
      <c r="BU9" s="121"/>
      <c r="BV9" s="121" t="s">
        <v>198</v>
      </c>
      <c r="BW9" s="121"/>
      <c r="BX9" s="121"/>
      <c r="BY9" s="121"/>
      <c r="BZ9" s="121"/>
      <c r="CA9" s="121"/>
      <c r="CB9" s="121"/>
      <c r="CC9" s="121" t="s">
        <v>199</v>
      </c>
      <c r="CD9" s="121"/>
      <c r="CE9" s="121"/>
      <c r="CF9" s="121" t="s">
        <v>200</v>
      </c>
      <c r="CG9" s="121"/>
      <c r="CH9" s="121"/>
      <c r="CI9" s="121" t="s">
        <v>201</v>
      </c>
      <c r="CJ9" s="121"/>
      <c r="CK9" s="121"/>
      <c r="CL9" s="121"/>
      <c r="CM9" s="121" t="s">
        <v>198</v>
      </c>
      <c r="CN9" s="121"/>
      <c r="CO9" s="121"/>
      <c r="CP9" s="121"/>
      <c r="CQ9" s="121"/>
      <c r="CR9" s="121"/>
      <c r="CS9" s="121"/>
      <c r="CT9" s="121" t="s">
        <v>199</v>
      </c>
      <c r="CU9" s="121"/>
      <c r="CV9" s="121"/>
      <c r="CW9" s="121" t="s">
        <v>200</v>
      </c>
      <c r="CX9" s="121"/>
      <c r="CY9" s="121"/>
      <c r="CZ9" s="121" t="s">
        <v>201</v>
      </c>
      <c r="DA9" s="121"/>
      <c r="DB9" s="121"/>
      <c r="DC9" s="121"/>
      <c r="DD9" s="121" t="s">
        <v>198</v>
      </c>
      <c r="DE9" s="121"/>
      <c r="DF9" s="121"/>
      <c r="DG9" s="121"/>
      <c r="DH9" s="121"/>
      <c r="DI9" s="121"/>
      <c r="DJ9" s="121"/>
      <c r="DK9" s="121" t="s">
        <v>199</v>
      </c>
      <c r="DL9" s="121"/>
      <c r="DM9" s="121"/>
      <c r="DN9" s="121" t="s">
        <v>200</v>
      </c>
      <c r="DO9" s="121"/>
      <c r="DP9" s="121"/>
      <c r="DQ9" s="121" t="s">
        <v>201</v>
      </c>
      <c r="DR9" s="121"/>
      <c r="DS9" s="121"/>
      <c r="DT9" s="121"/>
      <c r="DU9" s="121" t="s">
        <v>198</v>
      </c>
      <c r="DV9" s="121"/>
      <c r="DW9" s="121"/>
      <c r="DX9" s="121"/>
      <c r="DY9" s="121"/>
      <c r="DZ9" s="121"/>
      <c r="EA9" s="121"/>
      <c r="EB9" s="121" t="s">
        <v>199</v>
      </c>
      <c r="EC9" s="121"/>
      <c r="ED9" s="121"/>
      <c r="EE9" s="121" t="s">
        <v>200</v>
      </c>
      <c r="EF9" s="121"/>
      <c r="EG9" s="121"/>
      <c r="EH9" s="121" t="s">
        <v>201</v>
      </c>
      <c r="EI9" s="121"/>
      <c r="EJ9" s="121"/>
      <c r="EK9" s="121"/>
      <c r="EL9" s="121" t="s">
        <v>198</v>
      </c>
      <c r="EM9" s="121"/>
      <c r="EN9" s="121"/>
      <c r="EO9" s="121"/>
      <c r="EP9" s="121"/>
      <c r="EQ9" s="121"/>
      <c r="ER9" s="121"/>
      <c r="ES9" s="121" t="s">
        <v>199</v>
      </c>
      <c r="ET9" s="121"/>
      <c r="EU9" s="121"/>
      <c r="EV9" s="121" t="s">
        <v>200</v>
      </c>
      <c r="EW9" s="121"/>
      <c r="EX9" s="121"/>
      <c r="EY9" s="121" t="s">
        <v>201</v>
      </c>
      <c r="EZ9" s="121"/>
      <c r="FA9" s="121"/>
      <c r="FB9" s="121"/>
      <c r="FC9" s="121" t="s">
        <v>198</v>
      </c>
      <c r="FD9" s="121"/>
      <c r="FE9" s="121"/>
      <c r="FF9" s="121"/>
      <c r="FG9" s="121"/>
      <c r="FH9" s="121"/>
      <c r="FI9" s="121"/>
      <c r="FJ9" s="121" t="s">
        <v>199</v>
      </c>
      <c r="FK9" s="121"/>
      <c r="FL9" s="121"/>
      <c r="FM9" s="121" t="s">
        <v>200</v>
      </c>
      <c r="FN9" s="121"/>
      <c r="FO9" s="121"/>
      <c r="FP9" s="121" t="s">
        <v>201</v>
      </c>
      <c r="FQ9" s="121"/>
      <c r="FR9" s="121"/>
      <c r="FS9" s="121"/>
      <c r="FT9" s="121" t="s">
        <v>198</v>
      </c>
      <c r="FU9" s="121"/>
      <c r="FV9" s="121"/>
      <c r="FW9" s="121"/>
      <c r="FX9" s="121"/>
      <c r="FY9" s="121"/>
      <c r="FZ9" s="121"/>
      <c r="GA9" s="121" t="s">
        <v>199</v>
      </c>
      <c r="GB9" s="121"/>
      <c r="GC9" s="121"/>
      <c r="GD9" s="121" t="s">
        <v>200</v>
      </c>
      <c r="GE9" s="121"/>
      <c r="GF9" s="121"/>
      <c r="GG9" s="121" t="s">
        <v>201</v>
      </c>
      <c r="GH9" s="121"/>
      <c r="GI9" s="121"/>
      <c r="GJ9" s="121"/>
      <c r="GK9" s="121" t="s">
        <v>198</v>
      </c>
      <c r="GL9" s="121"/>
      <c r="GM9" s="121"/>
      <c r="GN9" s="121"/>
      <c r="GO9" s="121"/>
      <c r="GP9" s="121"/>
      <c r="GQ9" s="121"/>
      <c r="GR9" s="121" t="s">
        <v>199</v>
      </c>
      <c r="GS9" s="121"/>
      <c r="GT9" s="121"/>
      <c r="GU9" s="121" t="s">
        <v>200</v>
      </c>
      <c r="GV9" s="121"/>
      <c r="GW9" s="121"/>
      <c r="GX9" s="121" t="s">
        <v>201</v>
      </c>
      <c r="GY9" s="121"/>
      <c r="GZ9" s="121"/>
      <c r="HA9" s="121"/>
      <c r="HB9" s="121" t="s">
        <v>198</v>
      </c>
      <c r="HC9" s="121"/>
      <c r="HD9" s="121"/>
      <c r="HE9" s="121"/>
      <c r="HF9" s="121"/>
      <c r="HG9" s="121"/>
      <c r="HH9" s="121"/>
      <c r="HI9" s="121" t="s">
        <v>199</v>
      </c>
      <c r="HJ9" s="121"/>
      <c r="HK9" s="121"/>
      <c r="HL9" s="121" t="s">
        <v>200</v>
      </c>
      <c r="HM9" s="121"/>
      <c r="HN9" s="121"/>
      <c r="HO9" s="121" t="s">
        <v>201</v>
      </c>
      <c r="HP9" s="121"/>
      <c r="HQ9" s="121"/>
      <c r="HR9" s="121"/>
      <c r="HS9" s="119"/>
    </row>
    <row r="10" spans="1:227" ht="75" x14ac:dyDescent="0.25">
      <c r="B10" s="74"/>
      <c r="D10" s="119"/>
      <c r="E10" s="119"/>
      <c r="F10" s="121" t="s">
        <v>202</v>
      </c>
      <c r="G10" s="121" t="s">
        <v>203</v>
      </c>
      <c r="H10" s="121"/>
      <c r="I10" s="121"/>
      <c r="J10" s="121" t="s">
        <v>204</v>
      </c>
      <c r="K10" s="121" t="s">
        <v>205</v>
      </c>
      <c r="L10" s="121" t="s">
        <v>206</v>
      </c>
      <c r="M10" s="121" t="s">
        <v>207</v>
      </c>
      <c r="N10" s="121" t="s">
        <v>208</v>
      </c>
      <c r="O10" s="121" t="s">
        <v>209</v>
      </c>
      <c r="P10" s="121" t="s">
        <v>207</v>
      </c>
      <c r="Q10" s="121" t="s">
        <v>208</v>
      </c>
      <c r="R10" s="121" t="s">
        <v>209</v>
      </c>
      <c r="S10" s="82" t="s">
        <v>210</v>
      </c>
      <c r="T10" s="82" t="s">
        <v>211</v>
      </c>
      <c r="U10" s="82" t="s">
        <v>212</v>
      </c>
      <c r="V10" s="82" t="s">
        <v>213</v>
      </c>
      <c r="W10" s="121" t="s">
        <v>202</v>
      </c>
      <c r="X10" s="121" t="s">
        <v>203</v>
      </c>
      <c r="Y10" s="121"/>
      <c r="Z10" s="121"/>
      <c r="AA10" s="121" t="s">
        <v>204</v>
      </c>
      <c r="AB10" s="121" t="s">
        <v>205</v>
      </c>
      <c r="AC10" s="121" t="s">
        <v>206</v>
      </c>
      <c r="AD10" s="121" t="s">
        <v>207</v>
      </c>
      <c r="AE10" s="121" t="s">
        <v>208</v>
      </c>
      <c r="AF10" s="121" t="s">
        <v>209</v>
      </c>
      <c r="AG10" s="121" t="s">
        <v>207</v>
      </c>
      <c r="AH10" s="121" t="s">
        <v>208</v>
      </c>
      <c r="AI10" s="121" t="s">
        <v>209</v>
      </c>
      <c r="AJ10" s="82" t="s">
        <v>210</v>
      </c>
      <c r="AK10" s="82" t="s">
        <v>211</v>
      </c>
      <c r="AL10" s="82" t="s">
        <v>212</v>
      </c>
      <c r="AM10" s="82" t="s">
        <v>213</v>
      </c>
      <c r="AN10" s="121" t="s">
        <v>202</v>
      </c>
      <c r="AO10" s="121" t="s">
        <v>203</v>
      </c>
      <c r="AP10" s="121"/>
      <c r="AQ10" s="121"/>
      <c r="AR10" s="121" t="s">
        <v>204</v>
      </c>
      <c r="AS10" s="121" t="s">
        <v>205</v>
      </c>
      <c r="AT10" s="121" t="s">
        <v>206</v>
      </c>
      <c r="AU10" s="121" t="s">
        <v>207</v>
      </c>
      <c r="AV10" s="121" t="s">
        <v>208</v>
      </c>
      <c r="AW10" s="121" t="s">
        <v>209</v>
      </c>
      <c r="AX10" s="121" t="s">
        <v>207</v>
      </c>
      <c r="AY10" s="121" t="s">
        <v>208</v>
      </c>
      <c r="AZ10" s="121" t="s">
        <v>209</v>
      </c>
      <c r="BA10" s="82" t="s">
        <v>210</v>
      </c>
      <c r="BB10" s="82" t="s">
        <v>211</v>
      </c>
      <c r="BC10" s="82" t="s">
        <v>212</v>
      </c>
      <c r="BD10" s="82" t="s">
        <v>213</v>
      </c>
      <c r="BE10" s="121" t="s">
        <v>202</v>
      </c>
      <c r="BF10" s="121" t="s">
        <v>203</v>
      </c>
      <c r="BG10" s="121"/>
      <c r="BH10" s="121"/>
      <c r="BI10" s="121" t="s">
        <v>204</v>
      </c>
      <c r="BJ10" s="121" t="s">
        <v>205</v>
      </c>
      <c r="BK10" s="121" t="s">
        <v>206</v>
      </c>
      <c r="BL10" s="121" t="s">
        <v>207</v>
      </c>
      <c r="BM10" s="121" t="s">
        <v>208</v>
      </c>
      <c r="BN10" s="121" t="s">
        <v>209</v>
      </c>
      <c r="BO10" s="121" t="s">
        <v>207</v>
      </c>
      <c r="BP10" s="121" t="s">
        <v>208</v>
      </c>
      <c r="BQ10" s="121" t="s">
        <v>209</v>
      </c>
      <c r="BR10" s="82" t="s">
        <v>210</v>
      </c>
      <c r="BS10" s="82" t="s">
        <v>211</v>
      </c>
      <c r="BT10" s="82" t="s">
        <v>212</v>
      </c>
      <c r="BU10" s="82" t="s">
        <v>213</v>
      </c>
      <c r="BV10" s="121" t="s">
        <v>202</v>
      </c>
      <c r="BW10" s="121" t="s">
        <v>203</v>
      </c>
      <c r="BX10" s="121"/>
      <c r="BY10" s="121"/>
      <c r="BZ10" s="121" t="s">
        <v>204</v>
      </c>
      <c r="CA10" s="121" t="s">
        <v>205</v>
      </c>
      <c r="CB10" s="121" t="s">
        <v>206</v>
      </c>
      <c r="CC10" s="121" t="s">
        <v>207</v>
      </c>
      <c r="CD10" s="121" t="s">
        <v>208</v>
      </c>
      <c r="CE10" s="121" t="s">
        <v>209</v>
      </c>
      <c r="CF10" s="121" t="s">
        <v>207</v>
      </c>
      <c r="CG10" s="121" t="s">
        <v>208</v>
      </c>
      <c r="CH10" s="121" t="s">
        <v>209</v>
      </c>
      <c r="CI10" s="82" t="s">
        <v>210</v>
      </c>
      <c r="CJ10" s="82" t="s">
        <v>211</v>
      </c>
      <c r="CK10" s="82" t="s">
        <v>212</v>
      </c>
      <c r="CL10" s="82" t="s">
        <v>213</v>
      </c>
      <c r="CM10" s="121" t="s">
        <v>202</v>
      </c>
      <c r="CN10" s="121" t="s">
        <v>203</v>
      </c>
      <c r="CO10" s="121"/>
      <c r="CP10" s="121"/>
      <c r="CQ10" s="121" t="s">
        <v>204</v>
      </c>
      <c r="CR10" s="121" t="s">
        <v>205</v>
      </c>
      <c r="CS10" s="121" t="s">
        <v>206</v>
      </c>
      <c r="CT10" s="121" t="s">
        <v>207</v>
      </c>
      <c r="CU10" s="121" t="s">
        <v>208</v>
      </c>
      <c r="CV10" s="121" t="s">
        <v>209</v>
      </c>
      <c r="CW10" s="121" t="s">
        <v>207</v>
      </c>
      <c r="CX10" s="121" t="s">
        <v>208</v>
      </c>
      <c r="CY10" s="121" t="s">
        <v>209</v>
      </c>
      <c r="CZ10" s="82" t="s">
        <v>210</v>
      </c>
      <c r="DA10" s="82" t="s">
        <v>211</v>
      </c>
      <c r="DB10" s="82" t="s">
        <v>212</v>
      </c>
      <c r="DC10" s="82" t="s">
        <v>213</v>
      </c>
      <c r="DD10" s="121" t="s">
        <v>202</v>
      </c>
      <c r="DE10" s="121" t="s">
        <v>203</v>
      </c>
      <c r="DF10" s="121"/>
      <c r="DG10" s="121"/>
      <c r="DH10" s="121" t="s">
        <v>204</v>
      </c>
      <c r="DI10" s="121" t="s">
        <v>205</v>
      </c>
      <c r="DJ10" s="121" t="s">
        <v>206</v>
      </c>
      <c r="DK10" s="121" t="s">
        <v>207</v>
      </c>
      <c r="DL10" s="121" t="s">
        <v>208</v>
      </c>
      <c r="DM10" s="121" t="s">
        <v>209</v>
      </c>
      <c r="DN10" s="121" t="s">
        <v>207</v>
      </c>
      <c r="DO10" s="121" t="s">
        <v>208</v>
      </c>
      <c r="DP10" s="121" t="s">
        <v>209</v>
      </c>
      <c r="DQ10" s="82" t="s">
        <v>210</v>
      </c>
      <c r="DR10" s="82" t="s">
        <v>211</v>
      </c>
      <c r="DS10" s="82" t="s">
        <v>212</v>
      </c>
      <c r="DT10" s="82" t="s">
        <v>213</v>
      </c>
      <c r="DU10" s="121" t="s">
        <v>202</v>
      </c>
      <c r="DV10" s="121" t="s">
        <v>203</v>
      </c>
      <c r="DW10" s="121"/>
      <c r="DX10" s="121"/>
      <c r="DY10" s="121" t="s">
        <v>204</v>
      </c>
      <c r="DZ10" s="121" t="s">
        <v>205</v>
      </c>
      <c r="EA10" s="121" t="s">
        <v>206</v>
      </c>
      <c r="EB10" s="121" t="s">
        <v>207</v>
      </c>
      <c r="EC10" s="121" t="s">
        <v>208</v>
      </c>
      <c r="ED10" s="121" t="s">
        <v>209</v>
      </c>
      <c r="EE10" s="121" t="s">
        <v>207</v>
      </c>
      <c r="EF10" s="121" t="s">
        <v>208</v>
      </c>
      <c r="EG10" s="121" t="s">
        <v>209</v>
      </c>
      <c r="EH10" s="82" t="s">
        <v>210</v>
      </c>
      <c r="EI10" s="82" t="s">
        <v>211</v>
      </c>
      <c r="EJ10" s="82" t="s">
        <v>212</v>
      </c>
      <c r="EK10" s="82" t="s">
        <v>213</v>
      </c>
      <c r="EL10" s="121" t="s">
        <v>202</v>
      </c>
      <c r="EM10" s="121" t="s">
        <v>203</v>
      </c>
      <c r="EN10" s="121"/>
      <c r="EO10" s="121"/>
      <c r="EP10" s="121" t="s">
        <v>204</v>
      </c>
      <c r="EQ10" s="121" t="s">
        <v>205</v>
      </c>
      <c r="ER10" s="121" t="s">
        <v>206</v>
      </c>
      <c r="ES10" s="121" t="s">
        <v>207</v>
      </c>
      <c r="ET10" s="121" t="s">
        <v>208</v>
      </c>
      <c r="EU10" s="121" t="s">
        <v>209</v>
      </c>
      <c r="EV10" s="121" t="s">
        <v>207</v>
      </c>
      <c r="EW10" s="121" t="s">
        <v>208</v>
      </c>
      <c r="EX10" s="121" t="s">
        <v>209</v>
      </c>
      <c r="EY10" s="82" t="s">
        <v>210</v>
      </c>
      <c r="EZ10" s="82" t="s">
        <v>211</v>
      </c>
      <c r="FA10" s="82" t="s">
        <v>212</v>
      </c>
      <c r="FB10" s="82" t="s">
        <v>213</v>
      </c>
      <c r="FC10" s="121" t="s">
        <v>202</v>
      </c>
      <c r="FD10" s="121" t="s">
        <v>203</v>
      </c>
      <c r="FE10" s="121"/>
      <c r="FF10" s="121"/>
      <c r="FG10" s="121" t="s">
        <v>204</v>
      </c>
      <c r="FH10" s="121" t="s">
        <v>205</v>
      </c>
      <c r="FI10" s="121" t="s">
        <v>206</v>
      </c>
      <c r="FJ10" s="121" t="s">
        <v>207</v>
      </c>
      <c r="FK10" s="121" t="s">
        <v>208</v>
      </c>
      <c r="FL10" s="121" t="s">
        <v>209</v>
      </c>
      <c r="FM10" s="121" t="s">
        <v>207</v>
      </c>
      <c r="FN10" s="121" t="s">
        <v>208</v>
      </c>
      <c r="FO10" s="121" t="s">
        <v>209</v>
      </c>
      <c r="FP10" s="82" t="s">
        <v>210</v>
      </c>
      <c r="FQ10" s="82" t="s">
        <v>211</v>
      </c>
      <c r="FR10" s="82" t="s">
        <v>212</v>
      </c>
      <c r="FS10" s="82" t="s">
        <v>213</v>
      </c>
      <c r="FT10" s="121" t="s">
        <v>202</v>
      </c>
      <c r="FU10" s="121" t="s">
        <v>203</v>
      </c>
      <c r="FV10" s="121"/>
      <c r="FW10" s="121"/>
      <c r="FX10" s="121" t="s">
        <v>204</v>
      </c>
      <c r="FY10" s="121" t="s">
        <v>205</v>
      </c>
      <c r="FZ10" s="121" t="s">
        <v>206</v>
      </c>
      <c r="GA10" s="121" t="s">
        <v>207</v>
      </c>
      <c r="GB10" s="121" t="s">
        <v>208</v>
      </c>
      <c r="GC10" s="121" t="s">
        <v>209</v>
      </c>
      <c r="GD10" s="121" t="s">
        <v>207</v>
      </c>
      <c r="GE10" s="121" t="s">
        <v>208</v>
      </c>
      <c r="GF10" s="121" t="s">
        <v>209</v>
      </c>
      <c r="GG10" s="82" t="s">
        <v>210</v>
      </c>
      <c r="GH10" s="82" t="s">
        <v>211</v>
      </c>
      <c r="GI10" s="82" t="s">
        <v>212</v>
      </c>
      <c r="GJ10" s="82" t="s">
        <v>213</v>
      </c>
      <c r="GK10" s="121" t="s">
        <v>202</v>
      </c>
      <c r="GL10" s="121" t="s">
        <v>203</v>
      </c>
      <c r="GM10" s="121"/>
      <c r="GN10" s="121"/>
      <c r="GO10" s="121" t="s">
        <v>204</v>
      </c>
      <c r="GP10" s="121" t="s">
        <v>205</v>
      </c>
      <c r="GQ10" s="121" t="s">
        <v>206</v>
      </c>
      <c r="GR10" s="121" t="s">
        <v>207</v>
      </c>
      <c r="GS10" s="121" t="s">
        <v>208</v>
      </c>
      <c r="GT10" s="121" t="s">
        <v>209</v>
      </c>
      <c r="GU10" s="121" t="s">
        <v>207</v>
      </c>
      <c r="GV10" s="121" t="s">
        <v>208</v>
      </c>
      <c r="GW10" s="121" t="s">
        <v>209</v>
      </c>
      <c r="GX10" s="82" t="s">
        <v>210</v>
      </c>
      <c r="GY10" s="82" t="s">
        <v>211</v>
      </c>
      <c r="GZ10" s="82" t="s">
        <v>212</v>
      </c>
      <c r="HA10" s="82" t="s">
        <v>213</v>
      </c>
      <c r="HB10" s="121" t="s">
        <v>202</v>
      </c>
      <c r="HC10" s="121" t="s">
        <v>203</v>
      </c>
      <c r="HD10" s="121"/>
      <c r="HE10" s="121"/>
      <c r="HF10" s="121" t="s">
        <v>204</v>
      </c>
      <c r="HG10" s="121" t="s">
        <v>205</v>
      </c>
      <c r="HH10" s="121" t="s">
        <v>206</v>
      </c>
      <c r="HI10" s="121" t="s">
        <v>207</v>
      </c>
      <c r="HJ10" s="121" t="s">
        <v>208</v>
      </c>
      <c r="HK10" s="121" t="s">
        <v>209</v>
      </c>
      <c r="HL10" s="121" t="s">
        <v>207</v>
      </c>
      <c r="HM10" s="121" t="s">
        <v>208</v>
      </c>
      <c r="HN10" s="121" t="s">
        <v>209</v>
      </c>
      <c r="HO10" s="82" t="s">
        <v>210</v>
      </c>
      <c r="HP10" s="82" t="s">
        <v>211</v>
      </c>
      <c r="HQ10" s="82" t="s">
        <v>212</v>
      </c>
      <c r="HR10" s="82" t="s">
        <v>213</v>
      </c>
      <c r="HS10" s="119"/>
    </row>
    <row r="11" spans="1:227" x14ac:dyDescent="0.25">
      <c r="B11" s="74"/>
      <c r="D11" s="119"/>
      <c r="E11" s="119"/>
      <c r="F11" s="121"/>
      <c r="G11" s="83" t="s">
        <v>207</v>
      </c>
      <c r="H11" s="83" t="s">
        <v>214</v>
      </c>
      <c r="I11" s="83" t="s">
        <v>215</v>
      </c>
      <c r="J11" s="121"/>
      <c r="K11" s="121"/>
      <c r="L11" s="121"/>
      <c r="M11" s="121"/>
      <c r="N11" s="121"/>
      <c r="O11" s="121"/>
      <c r="P11" s="121"/>
      <c r="Q11" s="121"/>
      <c r="R11" s="121"/>
      <c r="S11" s="83" t="s">
        <v>116</v>
      </c>
      <c r="T11" s="83" t="s">
        <v>116</v>
      </c>
      <c r="U11" s="83" t="s">
        <v>116</v>
      </c>
      <c r="V11" s="83" t="s">
        <v>116</v>
      </c>
      <c r="W11" s="121"/>
      <c r="X11" s="83" t="s">
        <v>207</v>
      </c>
      <c r="Y11" s="83" t="s">
        <v>214</v>
      </c>
      <c r="Z11" s="83" t="s">
        <v>215</v>
      </c>
      <c r="AA11" s="121"/>
      <c r="AB11" s="121"/>
      <c r="AC11" s="121"/>
      <c r="AD11" s="121"/>
      <c r="AE11" s="121"/>
      <c r="AF11" s="121"/>
      <c r="AG11" s="121"/>
      <c r="AH11" s="121"/>
      <c r="AI11" s="121"/>
      <c r="AJ11" s="83" t="s">
        <v>116</v>
      </c>
      <c r="AK11" s="83" t="s">
        <v>116</v>
      </c>
      <c r="AL11" s="83" t="s">
        <v>116</v>
      </c>
      <c r="AM11" s="83" t="s">
        <v>116</v>
      </c>
      <c r="AN11" s="121"/>
      <c r="AO11" s="83" t="s">
        <v>207</v>
      </c>
      <c r="AP11" s="83" t="s">
        <v>214</v>
      </c>
      <c r="AQ11" s="83" t="s">
        <v>215</v>
      </c>
      <c r="AR11" s="121"/>
      <c r="AS11" s="121"/>
      <c r="AT11" s="121"/>
      <c r="AU11" s="121"/>
      <c r="AV11" s="121"/>
      <c r="AW11" s="121"/>
      <c r="AX11" s="121"/>
      <c r="AY11" s="121"/>
      <c r="AZ11" s="121"/>
      <c r="BA11" s="83" t="s">
        <v>116</v>
      </c>
      <c r="BB11" s="83" t="s">
        <v>116</v>
      </c>
      <c r="BC11" s="83" t="s">
        <v>116</v>
      </c>
      <c r="BD11" s="83" t="s">
        <v>116</v>
      </c>
      <c r="BE11" s="121"/>
      <c r="BF11" s="83" t="s">
        <v>207</v>
      </c>
      <c r="BG11" s="83" t="s">
        <v>214</v>
      </c>
      <c r="BH11" s="83" t="s">
        <v>215</v>
      </c>
      <c r="BI11" s="121"/>
      <c r="BJ11" s="121"/>
      <c r="BK11" s="121"/>
      <c r="BL11" s="121"/>
      <c r="BM11" s="121"/>
      <c r="BN11" s="121"/>
      <c r="BO11" s="121"/>
      <c r="BP11" s="121"/>
      <c r="BQ11" s="121"/>
      <c r="BR11" s="83" t="s">
        <v>116</v>
      </c>
      <c r="BS11" s="83" t="s">
        <v>116</v>
      </c>
      <c r="BT11" s="83" t="s">
        <v>116</v>
      </c>
      <c r="BU11" s="83" t="s">
        <v>116</v>
      </c>
      <c r="BV11" s="121"/>
      <c r="BW11" s="83" t="s">
        <v>207</v>
      </c>
      <c r="BX11" s="83" t="s">
        <v>214</v>
      </c>
      <c r="BY11" s="83" t="s">
        <v>215</v>
      </c>
      <c r="BZ11" s="121"/>
      <c r="CA11" s="121"/>
      <c r="CB11" s="121"/>
      <c r="CC11" s="121"/>
      <c r="CD11" s="121"/>
      <c r="CE11" s="121"/>
      <c r="CF11" s="121"/>
      <c r="CG11" s="121"/>
      <c r="CH11" s="121"/>
      <c r="CI11" s="83" t="s">
        <v>116</v>
      </c>
      <c r="CJ11" s="83" t="s">
        <v>116</v>
      </c>
      <c r="CK11" s="83" t="s">
        <v>116</v>
      </c>
      <c r="CL11" s="83" t="s">
        <v>116</v>
      </c>
      <c r="CM11" s="121"/>
      <c r="CN11" s="83" t="s">
        <v>207</v>
      </c>
      <c r="CO11" s="83" t="s">
        <v>214</v>
      </c>
      <c r="CP11" s="83" t="s">
        <v>215</v>
      </c>
      <c r="CQ11" s="121"/>
      <c r="CR11" s="121"/>
      <c r="CS11" s="121"/>
      <c r="CT11" s="121"/>
      <c r="CU11" s="121"/>
      <c r="CV11" s="121"/>
      <c r="CW11" s="121"/>
      <c r="CX11" s="121"/>
      <c r="CY11" s="121"/>
      <c r="CZ11" s="83" t="s">
        <v>116</v>
      </c>
      <c r="DA11" s="83" t="s">
        <v>116</v>
      </c>
      <c r="DB11" s="83" t="s">
        <v>116</v>
      </c>
      <c r="DC11" s="83" t="s">
        <v>116</v>
      </c>
      <c r="DD11" s="121"/>
      <c r="DE11" s="83" t="s">
        <v>207</v>
      </c>
      <c r="DF11" s="83" t="s">
        <v>214</v>
      </c>
      <c r="DG11" s="83" t="s">
        <v>215</v>
      </c>
      <c r="DH11" s="121"/>
      <c r="DI11" s="121"/>
      <c r="DJ11" s="121"/>
      <c r="DK11" s="121"/>
      <c r="DL11" s="121"/>
      <c r="DM11" s="121"/>
      <c r="DN11" s="121"/>
      <c r="DO11" s="121"/>
      <c r="DP11" s="121"/>
      <c r="DQ11" s="83" t="s">
        <v>116</v>
      </c>
      <c r="DR11" s="83" t="s">
        <v>116</v>
      </c>
      <c r="DS11" s="83" t="s">
        <v>116</v>
      </c>
      <c r="DT11" s="83" t="s">
        <v>116</v>
      </c>
      <c r="DU11" s="121"/>
      <c r="DV11" s="83" t="s">
        <v>207</v>
      </c>
      <c r="DW11" s="83" t="s">
        <v>214</v>
      </c>
      <c r="DX11" s="83" t="s">
        <v>215</v>
      </c>
      <c r="DY11" s="121"/>
      <c r="DZ11" s="121"/>
      <c r="EA11" s="121"/>
      <c r="EB11" s="121"/>
      <c r="EC11" s="121"/>
      <c r="ED11" s="121"/>
      <c r="EE11" s="121"/>
      <c r="EF11" s="121"/>
      <c r="EG11" s="121"/>
      <c r="EH11" s="83" t="s">
        <v>116</v>
      </c>
      <c r="EI11" s="83" t="s">
        <v>116</v>
      </c>
      <c r="EJ11" s="83" t="s">
        <v>116</v>
      </c>
      <c r="EK11" s="83" t="s">
        <v>116</v>
      </c>
      <c r="EL11" s="121"/>
      <c r="EM11" s="83" t="s">
        <v>207</v>
      </c>
      <c r="EN11" s="83" t="s">
        <v>214</v>
      </c>
      <c r="EO11" s="83" t="s">
        <v>215</v>
      </c>
      <c r="EP11" s="121"/>
      <c r="EQ11" s="121"/>
      <c r="ER11" s="121"/>
      <c r="ES11" s="121"/>
      <c r="ET11" s="121"/>
      <c r="EU11" s="121"/>
      <c r="EV11" s="121"/>
      <c r="EW11" s="121"/>
      <c r="EX11" s="121"/>
      <c r="EY11" s="83" t="s">
        <v>116</v>
      </c>
      <c r="EZ11" s="83" t="s">
        <v>116</v>
      </c>
      <c r="FA11" s="83" t="s">
        <v>116</v>
      </c>
      <c r="FB11" s="83" t="s">
        <v>116</v>
      </c>
      <c r="FC11" s="121"/>
      <c r="FD11" s="83" t="s">
        <v>207</v>
      </c>
      <c r="FE11" s="83" t="s">
        <v>214</v>
      </c>
      <c r="FF11" s="83" t="s">
        <v>215</v>
      </c>
      <c r="FG11" s="121"/>
      <c r="FH11" s="121"/>
      <c r="FI11" s="121"/>
      <c r="FJ11" s="121"/>
      <c r="FK11" s="121"/>
      <c r="FL11" s="121"/>
      <c r="FM11" s="121"/>
      <c r="FN11" s="121"/>
      <c r="FO11" s="121"/>
      <c r="FP11" s="83" t="s">
        <v>116</v>
      </c>
      <c r="FQ11" s="83" t="s">
        <v>116</v>
      </c>
      <c r="FR11" s="83" t="s">
        <v>116</v>
      </c>
      <c r="FS11" s="83" t="s">
        <v>116</v>
      </c>
      <c r="FT11" s="121"/>
      <c r="FU11" s="83" t="s">
        <v>207</v>
      </c>
      <c r="FV11" s="83" t="s">
        <v>214</v>
      </c>
      <c r="FW11" s="83" t="s">
        <v>215</v>
      </c>
      <c r="FX11" s="121"/>
      <c r="FY11" s="121"/>
      <c r="FZ11" s="121"/>
      <c r="GA11" s="121"/>
      <c r="GB11" s="121"/>
      <c r="GC11" s="121"/>
      <c r="GD11" s="121"/>
      <c r="GE11" s="121"/>
      <c r="GF11" s="121"/>
      <c r="GG11" s="83" t="s">
        <v>116</v>
      </c>
      <c r="GH11" s="83" t="s">
        <v>116</v>
      </c>
      <c r="GI11" s="83" t="s">
        <v>116</v>
      </c>
      <c r="GJ11" s="83" t="s">
        <v>116</v>
      </c>
      <c r="GK11" s="121"/>
      <c r="GL11" s="83" t="s">
        <v>207</v>
      </c>
      <c r="GM11" s="83" t="s">
        <v>214</v>
      </c>
      <c r="GN11" s="83" t="s">
        <v>215</v>
      </c>
      <c r="GO11" s="121"/>
      <c r="GP11" s="121"/>
      <c r="GQ11" s="121"/>
      <c r="GR11" s="121"/>
      <c r="GS11" s="121"/>
      <c r="GT11" s="121"/>
      <c r="GU11" s="121"/>
      <c r="GV11" s="121"/>
      <c r="GW11" s="121"/>
      <c r="GX11" s="83" t="s">
        <v>116</v>
      </c>
      <c r="GY11" s="83" t="s">
        <v>116</v>
      </c>
      <c r="GZ11" s="83" t="s">
        <v>116</v>
      </c>
      <c r="HA11" s="83" t="s">
        <v>116</v>
      </c>
      <c r="HB11" s="121"/>
      <c r="HC11" s="83" t="s">
        <v>207</v>
      </c>
      <c r="HD11" s="83" t="s">
        <v>214</v>
      </c>
      <c r="HE11" s="83" t="s">
        <v>215</v>
      </c>
      <c r="HF11" s="121"/>
      <c r="HG11" s="121"/>
      <c r="HH11" s="121"/>
      <c r="HI11" s="121"/>
      <c r="HJ11" s="121"/>
      <c r="HK11" s="121"/>
      <c r="HL11" s="121"/>
      <c r="HM11" s="121"/>
      <c r="HN11" s="121"/>
      <c r="HO11" s="83" t="s">
        <v>116</v>
      </c>
      <c r="HP11" s="83" t="s">
        <v>116</v>
      </c>
      <c r="HQ11" s="83" t="s">
        <v>116</v>
      </c>
      <c r="HR11" s="83" t="s">
        <v>116</v>
      </c>
      <c r="HS11" s="119"/>
    </row>
    <row r="12" spans="1:227" ht="15" x14ac:dyDescent="0.25">
      <c r="B12" s="74"/>
      <c r="D12" s="84" t="s">
        <v>216</v>
      </c>
      <c r="E12" s="85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</row>
    <row r="13" spans="1:227" s="89" customFormat="1" x14ac:dyDescent="0.25">
      <c r="A13" s="87" t="s">
        <v>217</v>
      </c>
      <c r="B13" s="88"/>
      <c r="D13" s="90" t="s">
        <v>217</v>
      </c>
      <c r="E13" s="122" t="str">
        <f>'[1]Справочник ГТП'!C3</f>
        <v/>
      </c>
      <c r="F13" s="91">
        <v>4.1195165999999998E-2</v>
      </c>
      <c r="G13" s="91">
        <v>0</v>
      </c>
      <c r="H13" s="91">
        <v>0</v>
      </c>
      <c r="I13" s="91">
        <v>0</v>
      </c>
      <c r="J13" s="91">
        <v>4.1195165999999998E-2</v>
      </c>
      <c r="K13" s="91">
        <v>0</v>
      </c>
      <c r="L13" s="91">
        <v>0</v>
      </c>
      <c r="M13" s="92"/>
      <c r="N13" s="93">
        <v>-3.6114767999999998E-2</v>
      </c>
      <c r="O13" s="94"/>
      <c r="P13" s="94"/>
      <c r="Q13" s="91">
        <v>5.0803979999999999E-3</v>
      </c>
      <c r="R13" s="92"/>
      <c r="S13" s="93">
        <v>0</v>
      </c>
      <c r="T13" s="93">
        <v>0</v>
      </c>
      <c r="U13" s="93">
        <v>0</v>
      </c>
      <c r="V13" s="93">
        <v>0</v>
      </c>
      <c r="W13" s="91">
        <v>3.4663609999999997E-2</v>
      </c>
      <c r="X13" s="91">
        <v>0</v>
      </c>
      <c r="Y13" s="91">
        <v>0</v>
      </c>
      <c r="Z13" s="91">
        <v>0</v>
      </c>
      <c r="AA13" s="91">
        <v>3.4663609999999997E-2</v>
      </c>
      <c r="AB13" s="91">
        <v>0</v>
      </c>
      <c r="AC13" s="91">
        <v>0</v>
      </c>
      <c r="AD13" s="92"/>
      <c r="AE13" s="93">
        <v>-3.0388715999999996E-2</v>
      </c>
      <c r="AF13" s="94"/>
      <c r="AG13" s="94"/>
      <c r="AH13" s="91">
        <v>4.2748939999999996E-3</v>
      </c>
      <c r="AI13" s="92"/>
      <c r="AJ13" s="93">
        <v>0</v>
      </c>
      <c r="AK13" s="93">
        <v>0</v>
      </c>
      <c r="AL13" s="93">
        <v>0</v>
      </c>
      <c r="AM13" s="93">
        <v>0</v>
      </c>
      <c r="AN13" s="91">
        <v>3.4273805999999997E-2</v>
      </c>
      <c r="AO13" s="91">
        <v>0</v>
      </c>
      <c r="AP13" s="91">
        <v>0</v>
      </c>
      <c r="AQ13" s="91">
        <v>0</v>
      </c>
      <c r="AR13" s="91">
        <v>3.4273805999999997E-2</v>
      </c>
      <c r="AS13" s="91">
        <v>0</v>
      </c>
      <c r="AT13" s="91">
        <v>0</v>
      </c>
      <c r="AU13" s="92"/>
      <c r="AV13" s="93">
        <v>-3.0046984999999998E-2</v>
      </c>
      <c r="AW13" s="94"/>
      <c r="AX13" s="94"/>
      <c r="AY13" s="91">
        <v>4.2268210000000004E-3</v>
      </c>
      <c r="AZ13" s="92"/>
      <c r="BA13" s="93">
        <v>0</v>
      </c>
      <c r="BB13" s="93">
        <v>0</v>
      </c>
      <c r="BC13" s="93">
        <v>0</v>
      </c>
      <c r="BD13" s="93">
        <v>0</v>
      </c>
      <c r="BE13" s="91">
        <v>2.7431719E-2</v>
      </c>
      <c r="BF13" s="91">
        <v>0</v>
      </c>
      <c r="BG13" s="91">
        <v>0</v>
      </c>
      <c r="BH13" s="91">
        <v>0</v>
      </c>
      <c r="BI13" s="91">
        <v>2.7431719E-2</v>
      </c>
      <c r="BJ13" s="91">
        <v>0</v>
      </c>
      <c r="BK13" s="91">
        <v>0</v>
      </c>
      <c r="BL13" s="92"/>
      <c r="BM13" s="93">
        <v>-2.4048699E-2</v>
      </c>
      <c r="BN13" s="94"/>
      <c r="BO13" s="94"/>
      <c r="BP13" s="91">
        <v>3.38302E-3</v>
      </c>
      <c r="BQ13" s="92"/>
      <c r="BR13" s="93">
        <v>0</v>
      </c>
      <c r="BS13" s="93">
        <v>0</v>
      </c>
      <c r="BT13" s="93">
        <v>0</v>
      </c>
      <c r="BU13" s="93">
        <v>0</v>
      </c>
      <c r="BV13" s="91">
        <v>2.1703360000000001E-2</v>
      </c>
      <c r="BW13" s="91">
        <v>0</v>
      </c>
      <c r="BX13" s="91">
        <v>0</v>
      </c>
      <c r="BY13" s="91">
        <v>0</v>
      </c>
      <c r="BZ13" s="91">
        <v>2.1703360000000001E-2</v>
      </c>
      <c r="CA13" s="91">
        <v>0</v>
      </c>
      <c r="CB13" s="91">
        <v>0</v>
      </c>
      <c r="CC13" s="92"/>
      <c r="CD13" s="93">
        <v>-1.9026791000000001E-2</v>
      </c>
      <c r="CE13" s="94"/>
      <c r="CF13" s="94"/>
      <c r="CG13" s="91">
        <v>2.6765690000000002E-3</v>
      </c>
      <c r="CH13" s="92"/>
      <c r="CI13" s="93">
        <v>0</v>
      </c>
      <c r="CJ13" s="93">
        <v>0</v>
      </c>
      <c r="CK13" s="93">
        <v>0</v>
      </c>
      <c r="CL13" s="93">
        <v>0</v>
      </c>
      <c r="CM13" s="91">
        <v>1.7292129999999999E-2</v>
      </c>
      <c r="CN13" s="91">
        <v>0</v>
      </c>
      <c r="CO13" s="91">
        <v>0</v>
      </c>
      <c r="CP13" s="91">
        <v>0</v>
      </c>
      <c r="CQ13" s="91">
        <v>1.7292129999999999E-2</v>
      </c>
      <c r="CR13" s="91">
        <v>0</v>
      </c>
      <c r="CS13" s="91">
        <v>0</v>
      </c>
      <c r="CT13" s="92"/>
      <c r="CU13" s="93">
        <v>-1.5159575999999999E-2</v>
      </c>
      <c r="CV13" s="94"/>
      <c r="CW13" s="94"/>
      <c r="CX13" s="91">
        <v>2.132554E-3</v>
      </c>
      <c r="CY13" s="92"/>
      <c r="CZ13" s="93">
        <v>0</v>
      </c>
      <c r="DA13" s="93">
        <v>0</v>
      </c>
      <c r="DB13" s="93">
        <v>0</v>
      </c>
      <c r="DC13" s="93">
        <v>0</v>
      </c>
      <c r="DD13" s="91">
        <v>1.4369008000000001E-2</v>
      </c>
      <c r="DE13" s="91">
        <v>0</v>
      </c>
      <c r="DF13" s="91">
        <v>0</v>
      </c>
      <c r="DG13" s="91">
        <v>0</v>
      </c>
      <c r="DH13" s="91">
        <v>1.4369008000000001E-2</v>
      </c>
      <c r="DI13" s="91">
        <v>0</v>
      </c>
      <c r="DJ13" s="91">
        <v>0</v>
      </c>
      <c r="DK13" s="92"/>
      <c r="DL13" s="93">
        <v>-1.2596949000000001E-2</v>
      </c>
      <c r="DM13" s="94"/>
      <c r="DN13" s="94"/>
      <c r="DO13" s="91">
        <v>1.7720590000000001E-3</v>
      </c>
      <c r="DP13" s="92"/>
      <c r="DQ13" s="93">
        <v>0</v>
      </c>
      <c r="DR13" s="93">
        <v>0</v>
      </c>
      <c r="DS13" s="93">
        <v>0</v>
      </c>
      <c r="DT13" s="93">
        <v>0</v>
      </c>
      <c r="DU13" s="91">
        <v>1.7197270000000001E-2</v>
      </c>
      <c r="DV13" s="91">
        <v>0</v>
      </c>
      <c r="DW13" s="91">
        <v>0</v>
      </c>
      <c r="DX13" s="91">
        <v>0</v>
      </c>
      <c r="DY13" s="91">
        <v>1.7197270000000001E-2</v>
      </c>
      <c r="DZ13" s="91">
        <v>0</v>
      </c>
      <c r="EA13" s="91">
        <v>0</v>
      </c>
      <c r="EB13" s="92"/>
      <c r="EC13" s="93">
        <v>-1.5076415000000001E-2</v>
      </c>
      <c r="ED13" s="94"/>
      <c r="EE13" s="94"/>
      <c r="EF13" s="91">
        <v>2.120855E-3</v>
      </c>
      <c r="EG13" s="92"/>
      <c r="EH13" s="93">
        <v>0</v>
      </c>
      <c r="EI13" s="93">
        <v>0</v>
      </c>
      <c r="EJ13" s="93">
        <v>0</v>
      </c>
      <c r="EK13" s="93">
        <v>0</v>
      </c>
      <c r="EL13" s="91">
        <v>2.1944405E-2</v>
      </c>
      <c r="EM13" s="91">
        <v>0</v>
      </c>
      <c r="EN13" s="91">
        <v>0</v>
      </c>
      <c r="EO13" s="91">
        <v>0</v>
      </c>
      <c r="EP13" s="91">
        <v>2.1944405E-2</v>
      </c>
      <c r="EQ13" s="91">
        <v>0</v>
      </c>
      <c r="ER13" s="91">
        <v>0</v>
      </c>
      <c r="ES13" s="92"/>
      <c r="ET13" s="93">
        <v>-1.9238109E-2</v>
      </c>
      <c r="EU13" s="94"/>
      <c r="EV13" s="94"/>
      <c r="EW13" s="91">
        <v>2.706296E-3</v>
      </c>
      <c r="EX13" s="92"/>
      <c r="EY13" s="93">
        <v>0</v>
      </c>
      <c r="EZ13" s="93">
        <v>0</v>
      </c>
      <c r="FA13" s="93">
        <v>0</v>
      </c>
      <c r="FB13" s="93">
        <v>0</v>
      </c>
      <c r="FC13" s="91">
        <v>2.8012394999999999E-2</v>
      </c>
      <c r="FD13" s="91">
        <v>0</v>
      </c>
      <c r="FE13" s="91">
        <v>0</v>
      </c>
      <c r="FF13" s="91">
        <v>0</v>
      </c>
      <c r="FG13" s="91">
        <v>2.8012394999999999E-2</v>
      </c>
      <c r="FH13" s="91">
        <v>0</v>
      </c>
      <c r="FI13" s="91">
        <v>0</v>
      </c>
      <c r="FJ13" s="92"/>
      <c r="FK13" s="93">
        <v>-2.4557763E-2</v>
      </c>
      <c r="FL13" s="94"/>
      <c r="FM13" s="94"/>
      <c r="FN13" s="91">
        <v>3.454632E-3</v>
      </c>
      <c r="FO13" s="92"/>
      <c r="FP13" s="93">
        <v>0</v>
      </c>
      <c r="FQ13" s="93">
        <v>0</v>
      </c>
      <c r="FR13" s="93">
        <v>0</v>
      </c>
      <c r="FS13" s="93">
        <v>0</v>
      </c>
      <c r="FT13" s="91">
        <v>3.3982099000000002E-2</v>
      </c>
      <c r="FU13" s="91">
        <v>0</v>
      </c>
      <c r="FV13" s="91">
        <v>0</v>
      </c>
      <c r="FW13" s="91">
        <v>0</v>
      </c>
      <c r="FX13" s="91">
        <v>3.3982099000000002E-2</v>
      </c>
      <c r="FY13" s="91">
        <v>0</v>
      </c>
      <c r="FZ13" s="91">
        <v>0</v>
      </c>
      <c r="GA13" s="92"/>
      <c r="GB13" s="93">
        <v>-2.9791253000000004E-2</v>
      </c>
      <c r="GC13" s="94"/>
      <c r="GD13" s="94"/>
      <c r="GE13" s="91">
        <v>4.1908459999999998E-3</v>
      </c>
      <c r="GF13" s="92"/>
      <c r="GG13" s="93">
        <v>0</v>
      </c>
      <c r="GH13" s="93">
        <v>0</v>
      </c>
      <c r="GI13" s="93">
        <v>0</v>
      </c>
      <c r="GJ13" s="93">
        <v>0</v>
      </c>
      <c r="GK13" s="91">
        <v>4.0054821999999997E-2</v>
      </c>
      <c r="GL13" s="91">
        <v>0</v>
      </c>
      <c r="GM13" s="91">
        <v>0</v>
      </c>
      <c r="GN13" s="91">
        <v>0</v>
      </c>
      <c r="GO13" s="91">
        <v>4.0054821999999997E-2</v>
      </c>
      <c r="GP13" s="91">
        <v>0</v>
      </c>
      <c r="GQ13" s="91">
        <v>0</v>
      </c>
      <c r="GR13" s="92"/>
      <c r="GS13" s="93">
        <v>-3.5115056999999998E-2</v>
      </c>
      <c r="GT13" s="94"/>
      <c r="GU13" s="94"/>
      <c r="GV13" s="91">
        <v>4.9397649999999996E-3</v>
      </c>
      <c r="GW13" s="92"/>
      <c r="GX13" s="93">
        <v>0</v>
      </c>
      <c r="GY13" s="93">
        <v>0</v>
      </c>
      <c r="GZ13" s="93">
        <v>0</v>
      </c>
      <c r="HA13" s="93">
        <v>0</v>
      </c>
      <c r="HB13" s="91">
        <v>0.33211978999999997</v>
      </c>
      <c r="HC13" s="91">
        <v>0</v>
      </c>
      <c r="HD13" s="91">
        <v>0</v>
      </c>
      <c r="HE13" s="91">
        <v>0</v>
      </c>
      <c r="HF13" s="91">
        <v>0.33211978999999997</v>
      </c>
      <c r="HG13" s="91">
        <v>0</v>
      </c>
      <c r="HH13" s="91">
        <v>0</v>
      </c>
      <c r="HI13" s="92"/>
      <c r="HJ13" s="93">
        <v>-0.29116108099999999</v>
      </c>
      <c r="HK13" s="94"/>
      <c r="HL13" s="94"/>
      <c r="HM13" s="93">
        <v>4.0958708999999996E-2</v>
      </c>
      <c r="HN13" s="92"/>
      <c r="HO13" s="93">
        <v>0</v>
      </c>
      <c r="HP13" s="93">
        <v>0</v>
      </c>
      <c r="HQ13" s="93">
        <v>0</v>
      </c>
      <c r="HR13" s="93">
        <v>0</v>
      </c>
      <c r="HS13" s="95"/>
    </row>
    <row r="14" spans="1:227" s="89" customFormat="1" ht="15" x14ac:dyDescent="0.25">
      <c r="A14" s="88" t="s">
        <v>218</v>
      </c>
      <c r="D14" s="61" t="s">
        <v>218</v>
      </c>
      <c r="E14" s="122"/>
      <c r="F14" s="91">
        <v>0</v>
      </c>
      <c r="G14" s="91">
        <v>0</v>
      </c>
      <c r="H14" s="94"/>
      <c r="I14" s="94"/>
      <c r="J14" s="94"/>
      <c r="K14" s="91">
        <v>0</v>
      </c>
      <c r="L14" s="91">
        <v>0</v>
      </c>
      <c r="M14" s="96"/>
      <c r="N14" s="93">
        <v>0</v>
      </c>
      <c r="O14" s="94"/>
      <c r="P14" s="94"/>
      <c r="Q14" s="91">
        <v>0</v>
      </c>
      <c r="R14" s="96"/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4"/>
      <c r="Z14" s="94"/>
      <c r="AA14" s="94"/>
      <c r="AB14" s="91">
        <v>0</v>
      </c>
      <c r="AC14" s="91">
        <v>0</v>
      </c>
      <c r="AD14" s="96"/>
      <c r="AE14" s="93">
        <v>0</v>
      </c>
      <c r="AF14" s="94"/>
      <c r="AG14" s="94"/>
      <c r="AH14" s="91">
        <v>0</v>
      </c>
      <c r="AI14" s="96"/>
      <c r="AJ14" s="91">
        <v>0</v>
      </c>
      <c r="AK14" s="91">
        <v>0</v>
      </c>
      <c r="AL14" s="91">
        <v>0</v>
      </c>
      <c r="AM14" s="91">
        <v>0</v>
      </c>
      <c r="AN14" s="91">
        <v>0</v>
      </c>
      <c r="AO14" s="91">
        <v>0</v>
      </c>
      <c r="AP14" s="94"/>
      <c r="AQ14" s="94"/>
      <c r="AR14" s="94"/>
      <c r="AS14" s="91">
        <v>0</v>
      </c>
      <c r="AT14" s="91">
        <v>0</v>
      </c>
      <c r="AU14" s="96"/>
      <c r="AV14" s="93">
        <v>0</v>
      </c>
      <c r="AW14" s="94"/>
      <c r="AX14" s="94"/>
      <c r="AY14" s="91">
        <v>0</v>
      </c>
      <c r="AZ14" s="96"/>
      <c r="BA14" s="91">
        <v>0</v>
      </c>
      <c r="BB14" s="91">
        <v>0</v>
      </c>
      <c r="BC14" s="91">
        <v>0</v>
      </c>
      <c r="BD14" s="91">
        <v>0</v>
      </c>
      <c r="BE14" s="91">
        <v>0</v>
      </c>
      <c r="BF14" s="91">
        <v>0</v>
      </c>
      <c r="BG14" s="94"/>
      <c r="BH14" s="94"/>
      <c r="BI14" s="94"/>
      <c r="BJ14" s="91">
        <v>0</v>
      </c>
      <c r="BK14" s="91">
        <v>0</v>
      </c>
      <c r="BL14" s="96"/>
      <c r="BM14" s="93">
        <v>0</v>
      </c>
      <c r="BN14" s="94"/>
      <c r="BO14" s="94"/>
      <c r="BP14" s="91">
        <v>0</v>
      </c>
      <c r="BQ14" s="96"/>
      <c r="BR14" s="91">
        <v>0</v>
      </c>
      <c r="BS14" s="91">
        <v>0</v>
      </c>
      <c r="BT14" s="91">
        <v>0</v>
      </c>
      <c r="BU14" s="91">
        <v>0</v>
      </c>
      <c r="BV14" s="91">
        <v>0</v>
      </c>
      <c r="BW14" s="91">
        <v>0</v>
      </c>
      <c r="BX14" s="94"/>
      <c r="BY14" s="94"/>
      <c r="BZ14" s="94"/>
      <c r="CA14" s="91">
        <v>0</v>
      </c>
      <c r="CB14" s="91">
        <v>0</v>
      </c>
      <c r="CC14" s="96"/>
      <c r="CD14" s="93">
        <v>0</v>
      </c>
      <c r="CE14" s="94"/>
      <c r="CF14" s="94"/>
      <c r="CG14" s="91">
        <v>0</v>
      </c>
      <c r="CH14" s="96"/>
      <c r="CI14" s="91">
        <v>0</v>
      </c>
      <c r="CJ14" s="91">
        <v>0</v>
      </c>
      <c r="CK14" s="91">
        <v>0</v>
      </c>
      <c r="CL14" s="91">
        <v>0</v>
      </c>
      <c r="CM14" s="91">
        <v>0</v>
      </c>
      <c r="CN14" s="91">
        <v>0</v>
      </c>
      <c r="CO14" s="94"/>
      <c r="CP14" s="94"/>
      <c r="CQ14" s="94"/>
      <c r="CR14" s="91">
        <v>0</v>
      </c>
      <c r="CS14" s="91">
        <v>0</v>
      </c>
      <c r="CT14" s="96"/>
      <c r="CU14" s="93">
        <v>0</v>
      </c>
      <c r="CV14" s="94"/>
      <c r="CW14" s="94"/>
      <c r="CX14" s="91">
        <v>0</v>
      </c>
      <c r="CY14" s="96"/>
      <c r="CZ14" s="91">
        <v>0</v>
      </c>
      <c r="DA14" s="91">
        <v>0</v>
      </c>
      <c r="DB14" s="91">
        <v>0</v>
      </c>
      <c r="DC14" s="91">
        <v>0</v>
      </c>
      <c r="DD14" s="91">
        <v>0</v>
      </c>
      <c r="DE14" s="91">
        <v>0</v>
      </c>
      <c r="DF14" s="94"/>
      <c r="DG14" s="94"/>
      <c r="DH14" s="94"/>
      <c r="DI14" s="91">
        <v>0</v>
      </c>
      <c r="DJ14" s="91">
        <v>0</v>
      </c>
      <c r="DK14" s="96"/>
      <c r="DL14" s="93">
        <v>0</v>
      </c>
      <c r="DM14" s="94"/>
      <c r="DN14" s="94"/>
      <c r="DO14" s="91">
        <v>0</v>
      </c>
      <c r="DP14" s="96"/>
      <c r="DQ14" s="91">
        <v>0</v>
      </c>
      <c r="DR14" s="91">
        <v>0</v>
      </c>
      <c r="DS14" s="91">
        <v>0</v>
      </c>
      <c r="DT14" s="91">
        <v>0</v>
      </c>
      <c r="DU14" s="91">
        <v>0</v>
      </c>
      <c r="DV14" s="91">
        <v>0</v>
      </c>
      <c r="DW14" s="94"/>
      <c r="DX14" s="94"/>
      <c r="DY14" s="94"/>
      <c r="DZ14" s="91">
        <v>0</v>
      </c>
      <c r="EA14" s="91">
        <v>0</v>
      </c>
      <c r="EB14" s="96"/>
      <c r="EC14" s="93">
        <v>0</v>
      </c>
      <c r="ED14" s="94"/>
      <c r="EE14" s="94"/>
      <c r="EF14" s="91">
        <v>0</v>
      </c>
      <c r="EG14" s="96"/>
      <c r="EH14" s="91">
        <v>0</v>
      </c>
      <c r="EI14" s="91">
        <v>0</v>
      </c>
      <c r="EJ14" s="91">
        <v>0</v>
      </c>
      <c r="EK14" s="91">
        <v>0</v>
      </c>
      <c r="EL14" s="91">
        <v>0</v>
      </c>
      <c r="EM14" s="91">
        <v>0</v>
      </c>
      <c r="EN14" s="94"/>
      <c r="EO14" s="94"/>
      <c r="EP14" s="94"/>
      <c r="EQ14" s="91">
        <v>0</v>
      </c>
      <c r="ER14" s="91">
        <v>0</v>
      </c>
      <c r="ES14" s="96"/>
      <c r="ET14" s="93">
        <v>0</v>
      </c>
      <c r="EU14" s="94"/>
      <c r="EV14" s="94"/>
      <c r="EW14" s="91">
        <v>0</v>
      </c>
      <c r="EX14" s="96"/>
      <c r="EY14" s="91">
        <v>0</v>
      </c>
      <c r="EZ14" s="91">
        <v>0</v>
      </c>
      <c r="FA14" s="91">
        <v>0</v>
      </c>
      <c r="FB14" s="91">
        <v>0</v>
      </c>
      <c r="FC14" s="91">
        <v>0</v>
      </c>
      <c r="FD14" s="91">
        <v>0</v>
      </c>
      <c r="FE14" s="94"/>
      <c r="FF14" s="94"/>
      <c r="FG14" s="94"/>
      <c r="FH14" s="91">
        <v>0</v>
      </c>
      <c r="FI14" s="91">
        <v>0</v>
      </c>
      <c r="FJ14" s="96"/>
      <c r="FK14" s="93">
        <v>0</v>
      </c>
      <c r="FL14" s="94"/>
      <c r="FM14" s="94"/>
      <c r="FN14" s="91">
        <v>0</v>
      </c>
      <c r="FO14" s="96"/>
      <c r="FP14" s="91">
        <v>0</v>
      </c>
      <c r="FQ14" s="91">
        <v>0</v>
      </c>
      <c r="FR14" s="91">
        <v>0</v>
      </c>
      <c r="FS14" s="91">
        <v>0</v>
      </c>
      <c r="FT14" s="91">
        <v>0</v>
      </c>
      <c r="FU14" s="91">
        <v>0</v>
      </c>
      <c r="FV14" s="94"/>
      <c r="FW14" s="94"/>
      <c r="FX14" s="94"/>
      <c r="FY14" s="91">
        <v>0</v>
      </c>
      <c r="FZ14" s="91">
        <v>0</v>
      </c>
      <c r="GA14" s="96"/>
      <c r="GB14" s="93">
        <v>0</v>
      </c>
      <c r="GC14" s="94"/>
      <c r="GD14" s="94"/>
      <c r="GE14" s="91">
        <v>0</v>
      </c>
      <c r="GF14" s="96"/>
      <c r="GG14" s="91">
        <v>0</v>
      </c>
      <c r="GH14" s="91">
        <v>0</v>
      </c>
      <c r="GI14" s="91">
        <v>0</v>
      </c>
      <c r="GJ14" s="91">
        <v>0</v>
      </c>
      <c r="GK14" s="91">
        <v>0</v>
      </c>
      <c r="GL14" s="91">
        <v>0</v>
      </c>
      <c r="GM14" s="94"/>
      <c r="GN14" s="94"/>
      <c r="GO14" s="94"/>
      <c r="GP14" s="91">
        <v>0</v>
      </c>
      <c r="GQ14" s="91">
        <v>0</v>
      </c>
      <c r="GR14" s="96"/>
      <c r="GS14" s="93">
        <v>0</v>
      </c>
      <c r="GT14" s="94"/>
      <c r="GU14" s="94"/>
      <c r="GV14" s="91">
        <v>0</v>
      </c>
      <c r="GW14" s="96"/>
      <c r="GX14" s="91">
        <v>0</v>
      </c>
      <c r="GY14" s="91">
        <v>0</v>
      </c>
      <c r="GZ14" s="91">
        <v>0</v>
      </c>
      <c r="HA14" s="91">
        <v>0</v>
      </c>
      <c r="HB14" s="91">
        <v>0</v>
      </c>
      <c r="HC14" s="91">
        <v>0</v>
      </c>
      <c r="HD14" s="94"/>
      <c r="HE14" s="94"/>
      <c r="HF14" s="94"/>
      <c r="HG14" s="91">
        <v>0</v>
      </c>
      <c r="HH14" s="91">
        <v>0</v>
      </c>
      <c r="HI14" s="96"/>
      <c r="HJ14" s="93">
        <v>0</v>
      </c>
      <c r="HK14" s="94"/>
      <c r="HL14" s="94"/>
      <c r="HM14" s="91">
        <v>0</v>
      </c>
      <c r="HN14" s="96"/>
      <c r="HO14" s="91">
        <v>0</v>
      </c>
      <c r="HP14" s="91">
        <v>0</v>
      </c>
      <c r="HQ14" s="91">
        <v>0</v>
      </c>
      <c r="HR14" s="91">
        <v>0</v>
      </c>
      <c r="HS14" s="95"/>
    </row>
    <row r="15" spans="1:227" s="89" customFormat="1" x14ac:dyDescent="0.25">
      <c r="A15" s="88" t="s">
        <v>219</v>
      </c>
      <c r="D15" s="53" t="s">
        <v>219</v>
      </c>
      <c r="E15" s="122"/>
      <c r="F15" s="91">
        <v>4.1195165999999998E-2</v>
      </c>
      <c r="G15" s="91">
        <v>0</v>
      </c>
      <c r="H15" s="91">
        <v>0</v>
      </c>
      <c r="I15" s="91">
        <v>0</v>
      </c>
      <c r="J15" s="91">
        <v>4.1195165999999998E-2</v>
      </c>
      <c r="K15" s="94"/>
      <c r="L15" s="94"/>
      <c r="M15" s="96"/>
      <c r="N15" s="93">
        <v>-3.6114767999999998E-2</v>
      </c>
      <c r="O15" s="94"/>
      <c r="P15" s="94"/>
      <c r="Q15" s="91">
        <v>5.0803979999999999E-3</v>
      </c>
      <c r="R15" s="96"/>
      <c r="S15" s="91">
        <v>0</v>
      </c>
      <c r="T15" s="91">
        <v>0</v>
      </c>
      <c r="U15" s="91">
        <v>0</v>
      </c>
      <c r="V15" s="91">
        <v>0</v>
      </c>
      <c r="W15" s="91">
        <v>3.4663609999999997E-2</v>
      </c>
      <c r="X15" s="91">
        <v>0</v>
      </c>
      <c r="Y15" s="91">
        <v>0</v>
      </c>
      <c r="Z15" s="91">
        <v>0</v>
      </c>
      <c r="AA15" s="91">
        <v>3.4663609999999997E-2</v>
      </c>
      <c r="AB15" s="94"/>
      <c r="AC15" s="94"/>
      <c r="AD15" s="96"/>
      <c r="AE15" s="93">
        <v>-3.0388715999999996E-2</v>
      </c>
      <c r="AF15" s="94"/>
      <c r="AG15" s="94"/>
      <c r="AH15" s="91">
        <v>4.2748939999999996E-3</v>
      </c>
      <c r="AI15" s="96"/>
      <c r="AJ15" s="91">
        <v>0</v>
      </c>
      <c r="AK15" s="91">
        <v>0</v>
      </c>
      <c r="AL15" s="91">
        <v>0</v>
      </c>
      <c r="AM15" s="91">
        <v>0</v>
      </c>
      <c r="AN15" s="91">
        <v>3.4273805999999997E-2</v>
      </c>
      <c r="AO15" s="91">
        <v>0</v>
      </c>
      <c r="AP15" s="91">
        <v>0</v>
      </c>
      <c r="AQ15" s="91">
        <v>0</v>
      </c>
      <c r="AR15" s="91">
        <v>3.4273805999999997E-2</v>
      </c>
      <c r="AS15" s="94"/>
      <c r="AT15" s="94"/>
      <c r="AU15" s="96"/>
      <c r="AV15" s="93">
        <v>-3.0046984999999998E-2</v>
      </c>
      <c r="AW15" s="94"/>
      <c r="AX15" s="94"/>
      <c r="AY15" s="91">
        <v>4.2268210000000004E-3</v>
      </c>
      <c r="AZ15" s="96"/>
      <c r="BA15" s="91">
        <v>0</v>
      </c>
      <c r="BB15" s="91">
        <v>0</v>
      </c>
      <c r="BC15" s="91">
        <v>0</v>
      </c>
      <c r="BD15" s="91">
        <v>0</v>
      </c>
      <c r="BE15" s="91">
        <v>2.7431719E-2</v>
      </c>
      <c r="BF15" s="91">
        <v>0</v>
      </c>
      <c r="BG15" s="91">
        <v>0</v>
      </c>
      <c r="BH15" s="91">
        <v>0</v>
      </c>
      <c r="BI15" s="91">
        <v>2.7431719E-2</v>
      </c>
      <c r="BJ15" s="94"/>
      <c r="BK15" s="94"/>
      <c r="BL15" s="96"/>
      <c r="BM15" s="93">
        <v>-2.4048699E-2</v>
      </c>
      <c r="BN15" s="94"/>
      <c r="BO15" s="94"/>
      <c r="BP15" s="91">
        <v>3.38302E-3</v>
      </c>
      <c r="BQ15" s="96"/>
      <c r="BR15" s="91">
        <v>0</v>
      </c>
      <c r="BS15" s="91">
        <v>0</v>
      </c>
      <c r="BT15" s="91">
        <v>0</v>
      </c>
      <c r="BU15" s="91">
        <v>0</v>
      </c>
      <c r="BV15" s="91">
        <v>2.1703360000000001E-2</v>
      </c>
      <c r="BW15" s="91">
        <v>0</v>
      </c>
      <c r="BX15" s="91">
        <v>0</v>
      </c>
      <c r="BY15" s="91">
        <v>0</v>
      </c>
      <c r="BZ15" s="91">
        <v>2.1703360000000001E-2</v>
      </c>
      <c r="CA15" s="94"/>
      <c r="CB15" s="94"/>
      <c r="CC15" s="96"/>
      <c r="CD15" s="93">
        <v>-1.9026791000000001E-2</v>
      </c>
      <c r="CE15" s="94"/>
      <c r="CF15" s="94"/>
      <c r="CG15" s="91">
        <v>2.6765690000000002E-3</v>
      </c>
      <c r="CH15" s="96"/>
      <c r="CI15" s="91">
        <v>0</v>
      </c>
      <c r="CJ15" s="91">
        <v>0</v>
      </c>
      <c r="CK15" s="91">
        <v>0</v>
      </c>
      <c r="CL15" s="91">
        <v>0</v>
      </c>
      <c r="CM15" s="91">
        <v>1.7292129999999999E-2</v>
      </c>
      <c r="CN15" s="91">
        <v>0</v>
      </c>
      <c r="CO15" s="91">
        <v>0</v>
      </c>
      <c r="CP15" s="91">
        <v>0</v>
      </c>
      <c r="CQ15" s="91">
        <v>1.7292129999999999E-2</v>
      </c>
      <c r="CR15" s="94"/>
      <c r="CS15" s="94"/>
      <c r="CT15" s="96"/>
      <c r="CU15" s="93">
        <v>-1.5159575999999999E-2</v>
      </c>
      <c r="CV15" s="94"/>
      <c r="CW15" s="94"/>
      <c r="CX15" s="91">
        <v>2.132554E-3</v>
      </c>
      <c r="CY15" s="96"/>
      <c r="CZ15" s="91">
        <v>0</v>
      </c>
      <c r="DA15" s="91">
        <v>0</v>
      </c>
      <c r="DB15" s="91">
        <v>0</v>
      </c>
      <c r="DC15" s="91">
        <v>0</v>
      </c>
      <c r="DD15" s="91">
        <v>1.4369008000000001E-2</v>
      </c>
      <c r="DE15" s="91">
        <v>0</v>
      </c>
      <c r="DF15" s="91">
        <v>0</v>
      </c>
      <c r="DG15" s="91">
        <v>0</v>
      </c>
      <c r="DH15" s="91">
        <v>1.4369008000000001E-2</v>
      </c>
      <c r="DI15" s="94"/>
      <c r="DJ15" s="94"/>
      <c r="DK15" s="96"/>
      <c r="DL15" s="93">
        <v>-1.2596949000000001E-2</v>
      </c>
      <c r="DM15" s="94"/>
      <c r="DN15" s="94"/>
      <c r="DO15" s="91">
        <v>1.7720590000000001E-3</v>
      </c>
      <c r="DP15" s="96"/>
      <c r="DQ15" s="91">
        <v>0</v>
      </c>
      <c r="DR15" s="91">
        <v>0</v>
      </c>
      <c r="DS15" s="91">
        <v>0</v>
      </c>
      <c r="DT15" s="91">
        <v>0</v>
      </c>
      <c r="DU15" s="91">
        <v>1.7197270000000001E-2</v>
      </c>
      <c r="DV15" s="91">
        <v>0</v>
      </c>
      <c r="DW15" s="91">
        <v>0</v>
      </c>
      <c r="DX15" s="91">
        <v>0</v>
      </c>
      <c r="DY15" s="91">
        <v>1.7197270000000001E-2</v>
      </c>
      <c r="DZ15" s="94"/>
      <c r="EA15" s="94"/>
      <c r="EB15" s="96"/>
      <c r="EC15" s="93">
        <v>-1.5076415000000001E-2</v>
      </c>
      <c r="ED15" s="94"/>
      <c r="EE15" s="94"/>
      <c r="EF15" s="91">
        <v>2.120855E-3</v>
      </c>
      <c r="EG15" s="96"/>
      <c r="EH15" s="91">
        <v>0</v>
      </c>
      <c r="EI15" s="91">
        <v>0</v>
      </c>
      <c r="EJ15" s="91">
        <v>0</v>
      </c>
      <c r="EK15" s="91">
        <v>0</v>
      </c>
      <c r="EL15" s="91">
        <v>2.1944405E-2</v>
      </c>
      <c r="EM15" s="91">
        <v>0</v>
      </c>
      <c r="EN15" s="91">
        <v>0</v>
      </c>
      <c r="EO15" s="91">
        <v>0</v>
      </c>
      <c r="EP15" s="91">
        <v>2.1944405E-2</v>
      </c>
      <c r="EQ15" s="94"/>
      <c r="ER15" s="94"/>
      <c r="ES15" s="96"/>
      <c r="ET15" s="93">
        <v>-1.9238109E-2</v>
      </c>
      <c r="EU15" s="94"/>
      <c r="EV15" s="94"/>
      <c r="EW15" s="91">
        <v>2.706296E-3</v>
      </c>
      <c r="EX15" s="96"/>
      <c r="EY15" s="91">
        <v>0</v>
      </c>
      <c r="EZ15" s="91">
        <v>0</v>
      </c>
      <c r="FA15" s="91">
        <v>0</v>
      </c>
      <c r="FB15" s="91">
        <v>0</v>
      </c>
      <c r="FC15" s="91">
        <v>2.8012394999999999E-2</v>
      </c>
      <c r="FD15" s="91">
        <v>0</v>
      </c>
      <c r="FE15" s="91">
        <v>0</v>
      </c>
      <c r="FF15" s="91">
        <v>0</v>
      </c>
      <c r="FG15" s="91">
        <v>2.8012394999999999E-2</v>
      </c>
      <c r="FH15" s="94"/>
      <c r="FI15" s="94"/>
      <c r="FJ15" s="96"/>
      <c r="FK15" s="93">
        <v>-2.4557763E-2</v>
      </c>
      <c r="FL15" s="94"/>
      <c r="FM15" s="94"/>
      <c r="FN15" s="91">
        <v>3.454632E-3</v>
      </c>
      <c r="FO15" s="96"/>
      <c r="FP15" s="91">
        <v>0</v>
      </c>
      <c r="FQ15" s="91">
        <v>0</v>
      </c>
      <c r="FR15" s="91">
        <v>0</v>
      </c>
      <c r="FS15" s="91">
        <v>0</v>
      </c>
      <c r="FT15" s="91">
        <v>3.3982099000000002E-2</v>
      </c>
      <c r="FU15" s="91">
        <v>0</v>
      </c>
      <c r="FV15" s="91">
        <v>0</v>
      </c>
      <c r="FW15" s="91">
        <v>0</v>
      </c>
      <c r="FX15" s="91">
        <v>3.3982099000000002E-2</v>
      </c>
      <c r="FY15" s="94"/>
      <c r="FZ15" s="94"/>
      <c r="GA15" s="96"/>
      <c r="GB15" s="93">
        <v>-2.9791253000000004E-2</v>
      </c>
      <c r="GC15" s="94"/>
      <c r="GD15" s="94"/>
      <c r="GE15" s="91">
        <v>4.1908459999999998E-3</v>
      </c>
      <c r="GF15" s="96"/>
      <c r="GG15" s="91">
        <v>0</v>
      </c>
      <c r="GH15" s="91">
        <v>0</v>
      </c>
      <c r="GI15" s="91">
        <v>0</v>
      </c>
      <c r="GJ15" s="91">
        <v>0</v>
      </c>
      <c r="GK15" s="91">
        <v>4.0054821999999997E-2</v>
      </c>
      <c r="GL15" s="91">
        <v>0</v>
      </c>
      <c r="GM15" s="91">
        <v>0</v>
      </c>
      <c r="GN15" s="91">
        <v>0</v>
      </c>
      <c r="GO15" s="91">
        <v>4.0054821999999997E-2</v>
      </c>
      <c r="GP15" s="94"/>
      <c r="GQ15" s="94"/>
      <c r="GR15" s="96"/>
      <c r="GS15" s="93">
        <v>-3.5115056999999998E-2</v>
      </c>
      <c r="GT15" s="94"/>
      <c r="GU15" s="94"/>
      <c r="GV15" s="91">
        <v>4.9397649999999996E-3</v>
      </c>
      <c r="GW15" s="96"/>
      <c r="GX15" s="91">
        <v>0</v>
      </c>
      <c r="GY15" s="91">
        <v>0</v>
      </c>
      <c r="GZ15" s="91">
        <v>0</v>
      </c>
      <c r="HA15" s="91">
        <v>0</v>
      </c>
      <c r="HB15" s="91">
        <v>0.33211978999999997</v>
      </c>
      <c r="HC15" s="91">
        <v>0</v>
      </c>
      <c r="HD15" s="91">
        <v>0</v>
      </c>
      <c r="HE15" s="91">
        <v>0</v>
      </c>
      <c r="HF15" s="91">
        <v>0.33211978999999997</v>
      </c>
      <c r="HG15" s="94"/>
      <c r="HH15" s="94"/>
      <c r="HI15" s="96"/>
      <c r="HJ15" s="93">
        <v>-0.29116108099999999</v>
      </c>
      <c r="HK15" s="94"/>
      <c r="HL15" s="94"/>
      <c r="HM15" s="91">
        <v>4.0958708999999996E-2</v>
      </c>
      <c r="HN15" s="96"/>
      <c r="HO15" s="91">
        <v>0</v>
      </c>
      <c r="HP15" s="91">
        <v>0</v>
      </c>
      <c r="HQ15" s="91">
        <v>0</v>
      </c>
      <c r="HR15" s="91">
        <v>0</v>
      </c>
      <c r="HS15" s="95"/>
    </row>
    <row r="17" spans="4:4" x14ac:dyDescent="0.25">
      <c r="D17" s="76" t="s">
        <v>220</v>
      </c>
    </row>
  </sheetData>
  <mergeCells count="199">
    <mergeCell ref="HK10:HK11"/>
    <mergeCell ref="HL10:HL11"/>
    <mergeCell ref="HM10:HM11"/>
    <mergeCell ref="HN10:HN11"/>
    <mergeCell ref="E13:E15"/>
    <mergeCell ref="HC10:HE10"/>
    <mergeCell ref="HF10:HF11"/>
    <mergeCell ref="HG10:HG11"/>
    <mergeCell ref="HH10:HH11"/>
    <mergeCell ref="HI10:HI11"/>
    <mergeCell ref="HJ10:HJ11"/>
    <mergeCell ref="GS10:GS11"/>
    <mergeCell ref="GT10:GT11"/>
    <mergeCell ref="GU10:GU11"/>
    <mergeCell ref="GV10:GV11"/>
    <mergeCell ref="GW10:GW11"/>
    <mergeCell ref="HB10:HB11"/>
    <mergeCell ref="GK10:GK11"/>
    <mergeCell ref="GL10:GN10"/>
    <mergeCell ref="GO10:GO11"/>
    <mergeCell ref="GP10:GP11"/>
    <mergeCell ref="GQ10:GQ11"/>
    <mergeCell ref="GR10:GR11"/>
    <mergeCell ref="GA10:GA11"/>
    <mergeCell ref="GB10:GB11"/>
    <mergeCell ref="GC10:GC11"/>
    <mergeCell ref="GD10:GD11"/>
    <mergeCell ref="GE10:GE11"/>
    <mergeCell ref="GF10:GF11"/>
    <mergeCell ref="FO10:FO11"/>
    <mergeCell ref="FT10:FT11"/>
    <mergeCell ref="FU10:FW10"/>
    <mergeCell ref="FX10:FX11"/>
    <mergeCell ref="FY10:FY11"/>
    <mergeCell ref="FZ10:FZ11"/>
    <mergeCell ref="FI10:FI11"/>
    <mergeCell ref="FJ10:FJ11"/>
    <mergeCell ref="FK10:FK11"/>
    <mergeCell ref="FL10:FL11"/>
    <mergeCell ref="FM10:FM11"/>
    <mergeCell ref="FN10:FN11"/>
    <mergeCell ref="EW10:EW11"/>
    <mergeCell ref="EX10:EX11"/>
    <mergeCell ref="FC10:FC11"/>
    <mergeCell ref="FD10:FF10"/>
    <mergeCell ref="FG10:FG11"/>
    <mergeCell ref="FH10:FH11"/>
    <mergeCell ref="EQ10:EQ11"/>
    <mergeCell ref="ER10:ER11"/>
    <mergeCell ref="ES10:ES11"/>
    <mergeCell ref="ET10:ET11"/>
    <mergeCell ref="EU10:EU11"/>
    <mergeCell ref="EV10:EV11"/>
    <mergeCell ref="EE10:EE11"/>
    <mergeCell ref="EF10:EF11"/>
    <mergeCell ref="EG10:EG11"/>
    <mergeCell ref="EL10:EL11"/>
    <mergeCell ref="EM10:EO10"/>
    <mergeCell ref="EP10:EP11"/>
    <mergeCell ref="DY10:DY11"/>
    <mergeCell ref="DZ10:DZ11"/>
    <mergeCell ref="EA10:EA11"/>
    <mergeCell ref="EB10:EB11"/>
    <mergeCell ref="EC10:EC11"/>
    <mergeCell ref="ED10:ED11"/>
    <mergeCell ref="DM10:DM11"/>
    <mergeCell ref="DN10:DN11"/>
    <mergeCell ref="DO10:DO11"/>
    <mergeCell ref="DP10:DP11"/>
    <mergeCell ref="DU10:DU11"/>
    <mergeCell ref="DV10:DX10"/>
    <mergeCell ref="DE10:DG10"/>
    <mergeCell ref="DH10:DH11"/>
    <mergeCell ref="DI10:DI11"/>
    <mergeCell ref="DJ10:DJ11"/>
    <mergeCell ref="DK10:DK11"/>
    <mergeCell ref="DL10:DL11"/>
    <mergeCell ref="CU10:CU11"/>
    <mergeCell ref="CV10:CV11"/>
    <mergeCell ref="CW10:CW11"/>
    <mergeCell ref="CX10:CX11"/>
    <mergeCell ref="CY10:CY11"/>
    <mergeCell ref="DD10:DD11"/>
    <mergeCell ref="CM10:CM11"/>
    <mergeCell ref="CN10:CP10"/>
    <mergeCell ref="CQ10:CQ11"/>
    <mergeCell ref="CR10:CR11"/>
    <mergeCell ref="CS10:CS11"/>
    <mergeCell ref="CT10:CT11"/>
    <mergeCell ref="CC10:CC11"/>
    <mergeCell ref="CD10:CD11"/>
    <mergeCell ref="CE10:CE11"/>
    <mergeCell ref="CF10:CF11"/>
    <mergeCell ref="CG10:CG11"/>
    <mergeCell ref="CH10:CH11"/>
    <mergeCell ref="BQ10:BQ11"/>
    <mergeCell ref="BV10:BV11"/>
    <mergeCell ref="BW10:BY10"/>
    <mergeCell ref="BZ10:BZ11"/>
    <mergeCell ref="CA10:CA11"/>
    <mergeCell ref="CB10:CB11"/>
    <mergeCell ref="BK10:BK11"/>
    <mergeCell ref="BL10:BL11"/>
    <mergeCell ref="BM10:BM11"/>
    <mergeCell ref="BN10:BN11"/>
    <mergeCell ref="BO10:BO11"/>
    <mergeCell ref="BP10:BP11"/>
    <mergeCell ref="AZ10:AZ11"/>
    <mergeCell ref="BE10:BE11"/>
    <mergeCell ref="BF10:BH10"/>
    <mergeCell ref="BI10:BI11"/>
    <mergeCell ref="BJ10:BJ11"/>
    <mergeCell ref="AS10:AS11"/>
    <mergeCell ref="AT10:AT11"/>
    <mergeCell ref="AU10:AU11"/>
    <mergeCell ref="AV10:AV11"/>
    <mergeCell ref="AW10:AW11"/>
    <mergeCell ref="AX10:AX11"/>
    <mergeCell ref="AO10:AQ10"/>
    <mergeCell ref="AR10:AR11"/>
    <mergeCell ref="AA10:AA11"/>
    <mergeCell ref="AB10:AB11"/>
    <mergeCell ref="AC10:AC11"/>
    <mergeCell ref="AD10:AD11"/>
    <mergeCell ref="AE10:AE11"/>
    <mergeCell ref="AF10:AF11"/>
    <mergeCell ref="AY10:AY11"/>
    <mergeCell ref="W10:W11"/>
    <mergeCell ref="X10:Z10"/>
    <mergeCell ref="HI9:HK9"/>
    <mergeCell ref="HL9:HN9"/>
    <mergeCell ref="HO9:HR9"/>
    <mergeCell ref="GR9:GT9"/>
    <mergeCell ref="GU9:GW9"/>
    <mergeCell ref="GX9:HA9"/>
    <mergeCell ref="HB9:HH9"/>
    <mergeCell ref="DU9:EA9"/>
    <mergeCell ref="EB9:ED9"/>
    <mergeCell ref="EE9:EG9"/>
    <mergeCell ref="CI9:CL9"/>
    <mergeCell ref="CM9:CS9"/>
    <mergeCell ref="CT9:CV9"/>
    <mergeCell ref="CW9:CY9"/>
    <mergeCell ref="CZ9:DC9"/>
    <mergeCell ref="DD9:DJ9"/>
    <mergeCell ref="BL9:BN9"/>
    <mergeCell ref="BO9:BQ9"/>
    <mergeCell ref="AG10:AG11"/>
    <mergeCell ref="AH10:AH11"/>
    <mergeCell ref="AI10:AI11"/>
    <mergeCell ref="AN10:AN11"/>
    <mergeCell ref="L10:L11"/>
    <mergeCell ref="M10:M11"/>
    <mergeCell ref="N10:N11"/>
    <mergeCell ref="GG9:GJ9"/>
    <mergeCell ref="GK9:GQ9"/>
    <mergeCell ref="FJ9:FL9"/>
    <mergeCell ref="FM9:FO9"/>
    <mergeCell ref="FP9:FS9"/>
    <mergeCell ref="FT9:FZ9"/>
    <mergeCell ref="GA9:GC9"/>
    <mergeCell ref="GD9:GF9"/>
    <mergeCell ref="EH9:EK9"/>
    <mergeCell ref="EL9:ER9"/>
    <mergeCell ref="ES9:EU9"/>
    <mergeCell ref="EV9:EX9"/>
    <mergeCell ref="EY9:FB9"/>
    <mergeCell ref="FC9:FI9"/>
    <mergeCell ref="DK9:DM9"/>
    <mergeCell ref="DN9:DP9"/>
    <mergeCell ref="DQ9:DT9"/>
    <mergeCell ref="O10:O11"/>
    <mergeCell ref="P10:P11"/>
    <mergeCell ref="Q10:Q11"/>
    <mergeCell ref="R10:R11"/>
    <mergeCell ref="D6:D11"/>
    <mergeCell ref="E6:E11"/>
    <mergeCell ref="HS6:HS11"/>
    <mergeCell ref="F9:L9"/>
    <mergeCell ref="M9:O9"/>
    <mergeCell ref="P9:R9"/>
    <mergeCell ref="S9:V9"/>
    <mergeCell ref="W9:AC9"/>
    <mergeCell ref="AD9:AF9"/>
    <mergeCell ref="AG9:AI9"/>
    <mergeCell ref="BR9:BU9"/>
    <mergeCell ref="BV9:CB9"/>
    <mergeCell ref="CC9:CE9"/>
    <mergeCell ref="CF9:CH9"/>
    <mergeCell ref="AJ9:AM9"/>
    <mergeCell ref="AN9:AT9"/>
    <mergeCell ref="AU9:AW9"/>
    <mergeCell ref="AX9:AZ9"/>
    <mergeCell ref="BA9:BD9"/>
    <mergeCell ref="BE9:BK9"/>
    <mergeCell ref="F10:F11"/>
    <mergeCell ref="G10:I10"/>
    <mergeCell ref="J10:J11"/>
    <mergeCell ref="K10:K11"/>
  </mergeCells>
  <dataValidations count="1">
    <dataValidation type="decimal" allowBlank="1" showInputMessage="1" showErrorMessage="1" sqref="P14:R15 HM13:HM15 HL14:HL15 GM14:GP15 GU14:GW15 EB14:EB15 DK14:DK15 CT14:CT15 CC14:CC15 BG14:BJ15 AP14:AS15 Y14:AB15 EN14:EQ15 GA14:GA15 FE14:FH15 EV14:EX15 DW14:DZ15 DF14:DI15 CO14:CR15 BX14:CA15 BO14:BQ15 AX14:AZ15 AG14:AI15 EE14:EG15 FV14:FY15 FM14:FO15 GD14:GF15 HD13:HG15 DN14:DP15 CW14:CY15 CF14:CH15 BL14:BL15 AU14:AU15 AD14:AD15 ES14:ES15 M14:M15 HH13:HH14 FJ14:FJ15 GR14:GR15 HI14:HI15 H14:K15 HN14:HR15" xr:uid="{2E57B323-1DE0-4646-8753-E99845113824}">
      <formula1>-10000000000000</formula1>
      <formula2>10000000000000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74A9C-1030-4AD6-88EA-75E68BAE6CA3}">
  <sheetPr codeName="Лист2"/>
  <dimension ref="A1:J79"/>
  <sheetViews>
    <sheetView tabSelected="1" topLeftCell="C6" workbookViewId="0">
      <selection activeCell="G14" sqref="G14"/>
    </sheetView>
  </sheetViews>
  <sheetFormatPr defaultColWidth="14.140625" defaultRowHeight="11.25" x14ac:dyDescent="0.15"/>
  <cols>
    <col min="1" max="2" width="0" style="38" hidden="1" customWidth="1"/>
    <col min="3" max="3" width="2.7109375" style="38" customWidth="1"/>
    <col min="4" max="4" width="7.7109375" style="45" customWidth="1"/>
    <col min="5" max="5" width="56.28515625" style="38" customWidth="1"/>
    <col min="6" max="6" width="11.7109375" style="38" customWidth="1"/>
    <col min="7" max="7" width="12" style="38" customWidth="1"/>
    <col min="8" max="8" width="11.42578125" style="38" customWidth="1"/>
    <col min="9" max="9" width="11.140625" style="38" customWidth="1"/>
    <col min="10" max="10" width="11.5703125" style="38" customWidth="1"/>
    <col min="11" max="16384" width="14.140625" style="38"/>
  </cols>
  <sheetData>
    <row r="1" spans="1:10" s="36" customFormat="1" ht="21" hidden="1" customHeight="1" x14ac:dyDescent="0.15">
      <c r="A1" s="35"/>
      <c r="D1" s="36" t="str">
        <f>region_name</f>
        <v>Ямало-Ненецкий автономный округ</v>
      </c>
      <c r="E1" s="36" t="str">
        <f>station</f>
        <v>МП "Салехардэнерго" станция Салехард</v>
      </c>
      <c r="F1" s="36">
        <f>2025</f>
        <v>2025</v>
      </c>
      <c r="G1" s="37" t="s">
        <v>37</v>
      </c>
      <c r="I1" s="37"/>
      <c r="J1" s="37"/>
    </row>
    <row r="2" spans="1:10" s="36" customFormat="1" ht="21" hidden="1" customHeight="1" x14ac:dyDescent="0.15">
      <c r="G2" s="37"/>
      <c r="I2" s="37"/>
      <c r="J2" s="37"/>
    </row>
    <row r="3" spans="1:10" s="36" customFormat="1" ht="21" hidden="1" customHeight="1" x14ac:dyDescent="0.15">
      <c r="G3" s="37"/>
      <c r="I3" s="37"/>
      <c r="J3" s="37"/>
    </row>
    <row r="4" spans="1:10" s="36" customFormat="1" ht="21" hidden="1" customHeight="1" x14ac:dyDescent="0.15">
      <c r="G4" s="37"/>
      <c r="I4" s="37"/>
      <c r="J4" s="37"/>
    </row>
    <row r="5" spans="1:10" ht="21" hidden="1" customHeight="1" x14ac:dyDescent="0.15">
      <c r="D5" s="39"/>
    </row>
    <row r="6" spans="1:10" ht="21" customHeight="1" x14ac:dyDescent="0.15">
      <c r="D6" s="115" t="str">
        <f>"Баланс электрической энергии и мощности в "&amp;2025&amp;" году "</f>
        <v xml:space="preserve">Баланс электрической энергии и мощности в 2025 году </v>
      </c>
      <c r="E6" s="115"/>
      <c r="F6" s="115"/>
      <c r="G6" s="40"/>
      <c r="H6" s="40"/>
      <c r="I6" s="40"/>
      <c r="J6" s="40"/>
    </row>
    <row r="7" spans="1:10" s="41" customFormat="1" ht="21" customHeight="1" x14ac:dyDescent="0.15">
      <c r="D7" s="116" t="s">
        <v>236</v>
      </c>
      <c r="E7" s="116"/>
      <c r="F7" s="116"/>
      <c r="G7" s="110" t="str">
        <f>G1</f>
        <v>Январь</v>
      </c>
      <c r="H7" s="40"/>
      <c r="I7" s="40"/>
      <c r="J7" s="40"/>
    </row>
    <row r="8" spans="1:10" s="41" customFormat="1" x14ac:dyDescent="0.15">
      <c r="D8" s="42"/>
      <c r="E8" s="42"/>
      <c r="F8" s="42"/>
      <c r="G8" s="43"/>
      <c r="H8" s="43"/>
      <c r="I8" s="43"/>
      <c r="J8" s="44" t="str">
        <f>"Форма 4 ("&amp;G1&amp;")"</f>
        <v>Форма 4 (Январь)</v>
      </c>
    </row>
    <row r="9" spans="1:10" s="45" customFormat="1" ht="29.25" customHeight="1" x14ac:dyDescent="0.25">
      <c r="D9" s="46" t="s">
        <v>38</v>
      </c>
      <c r="E9" s="46" t="s">
        <v>39</v>
      </c>
      <c r="F9" s="46" t="s">
        <v>40</v>
      </c>
      <c r="G9" s="46" t="str">
        <f>"План " &amp;$G$1&amp;" "&amp; 2023</f>
        <v>План Январь 2023</v>
      </c>
      <c r="H9" s="46" t="str">
        <f>"Факт " &amp;$G$1&amp;" "&amp; 2023</f>
        <v>Факт Январь 2023</v>
      </c>
      <c r="I9" s="46" t="str">
        <f>"План " &amp;$G$1&amp;" "&amp;2024</f>
        <v>План Январь 2024</v>
      </c>
      <c r="J9" s="46" t="str">
        <f>"План " &amp;$G$1&amp;" "&amp; 2025</f>
        <v>План Январь 2025</v>
      </c>
    </row>
    <row r="10" spans="1:10" s="47" customFormat="1" x14ac:dyDescent="0.25">
      <c r="D10" s="48">
        <v>1</v>
      </c>
      <c r="E10" s="48">
        <v>2</v>
      </c>
      <c r="F10" s="48">
        <v>3</v>
      </c>
      <c r="G10" s="48">
        <v>4</v>
      </c>
      <c r="H10" s="48">
        <v>5</v>
      </c>
      <c r="I10" s="48">
        <v>6</v>
      </c>
      <c r="J10" s="48">
        <v>7</v>
      </c>
    </row>
    <row r="11" spans="1:10" s="41" customFormat="1" x14ac:dyDescent="0.15">
      <c r="D11" s="49" t="s">
        <v>41</v>
      </c>
      <c r="E11" s="50" t="s">
        <v>42</v>
      </c>
      <c r="F11" s="51" t="s">
        <v>43</v>
      </c>
      <c r="G11" s="52">
        <v>0.4</v>
      </c>
      <c r="H11" s="52">
        <v>0.4</v>
      </c>
      <c r="I11" s="52">
        <v>0.4</v>
      </c>
      <c r="J11" s="52">
        <v>0.4</v>
      </c>
    </row>
    <row r="12" spans="1:10" s="41" customFormat="1" x14ac:dyDescent="0.15">
      <c r="D12" s="49" t="s">
        <v>44</v>
      </c>
      <c r="E12" s="50" t="s">
        <v>45</v>
      </c>
      <c r="F12" s="51" t="s">
        <v>43</v>
      </c>
      <c r="G12" s="52">
        <v>0.4</v>
      </c>
      <c r="H12" s="52">
        <v>0.4</v>
      </c>
      <c r="I12" s="52">
        <v>0.4</v>
      </c>
      <c r="J12" s="52">
        <v>0.4</v>
      </c>
    </row>
    <row r="13" spans="1:10" s="41" customFormat="1" x14ac:dyDescent="0.15">
      <c r="D13" s="49" t="s">
        <v>46</v>
      </c>
      <c r="E13" s="50" t="s">
        <v>47</v>
      </c>
      <c r="F13" s="51" t="s">
        <v>43</v>
      </c>
      <c r="G13" s="52">
        <v>0.2</v>
      </c>
      <c r="H13" s="52">
        <v>0.2</v>
      </c>
      <c r="I13" s="52">
        <v>0.2</v>
      </c>
      <c r="J13" s="52">
        <v>0.2</v>
      </c>
    </row>
    <row r="14" spans="1:10" s="41" customFormat="1" x14ac:dyDescent="0.15">
      <c r="D14" s="49" t="s">
        <v>48</v>
      </c>
      <c r="E14" s="50" t="s">
        <v>49</v>
      </c>
      <c r="F14" s="51" t="s">
        <v>43</v>
      </c>
      <c r="G14" s="52">
        <f>G26*1000/744</f>
        <v>3.8646196236559139E-3</v>
      </c>
      <c r="H14" s="52">
        <f>H26*1000/744</f>
        <v>1.8623790322580644E-3</v>
      </c>
      <c r="I14" s="52">
        <f>I26*1000/744</f>
        <v>9.9907956989247308E-3</v>
      </c>
      <c r="J14" s="52">
        <f>J26*1000/744</f>
        <v>6.8284919354838708E-3</v>
      </c>
    </row>
    <row r="15" spans="1:10" s="41" customFormat="1" ht="22.5" x14ac:dyDescent="0.15">
      <c r="D15" s="49" t="s">
        <v>50</v>
      </c>
      <c r="E15" s="53" t="s">
        <v>51</v>
      </c>
      <c r="F15" s="51" t="s">
        <v>43</v>
      </c>
      <c r="G15" s="52">
        <f>0</f>
        <v>0</v>
      </c>
      <c r="H15" s="52">
        <f>0</f>
        <v>0</v>
      </c>
      <c r="I15" s="52">
        <f>0</f>
        <v>0</v>
      </c>
      <c r="J15" s="52">
        <f>0</f>
        <v>0</v>
      </c>
    </row>
    <row r="16" spans="1:10" s="41" customFormat="1" x14ac:dyDescent="0.15">
      <c r="D16" s="49" t="s">
        <v>52</v>
      </c>
      <c r="E16" s="50" t="s">
        <v>53</v>
      </c>
      <c r="F16" s="51" t="s">
        <v>43</v>
      </c>
      <c r="G16" s="54">
        <f>G14-G13</f>
        <v>-0.19613538037634409</v>
      </c>
      <c r="H16" s="54">
        <f>H14-H13</f>
        <v>-0.19813762096774196</v>
      </c>
      <c r="I16" s="54">
        <f>I14-I13</f>
        <v>-0.19000920430107529</v>
      </c>
      <c r="J16" s="54">
        <f>J14-J13</f>
        <v>-0.19317150806451613</v>
      </c>
    </row>
    <row r="17" spans="4:10" s="41" customFormat="1" x14ac:dyDescent="0.15">
      <c r="D17" s="49" t="s">
        <v>54</v>
      </c>
      <c r="E17" s="53" t="s">
        <v>55</v>
      </c>
      <c r="F17" s="51" t="s">
        <v>43</v>
      </c>
      <c r="G17" s="52">
        <v>0</v>
      </c>
      <c r="H17" s="52">
        <v>0</v>
      </c>
      <c r="I17" s="52">
        <v>0</v>
      </c>
      <c r="J17" s="52">
        <v>0</v>
      </c>
    </row>
    <row r="18" spans="4:10" ht="15" x14ac:dyDescent="0.15">
      <c r="D18" s="55" t="s">
        <v>56</v>
      </c>
      <c r="E18" s="56" t="s">
        <v>57</v>
      </c>
      <c r="F18" s="51" t="s">
        <v>235</v>
      </c>
      <c r="G18" s="52">
        <v>0</v>
      </c>
      <c r="H18" s="52">
        <v>0</v>
      </c>
      <c r="I18" s="52">
        <v>0</v>
      </c>
      <c r="J18" s="52">
        <v>0</v>
      </c>
    </row>
    <row r="19" spans="4:10" s="41" customFormat="1" ht="15" x14ac:dyDescent="0.15">
      <c r="D19" s="55" t="s">
        <v>58</v>
      </c>
      <c r="E19" s="53" t="s">
        <v>59</v>
      </c>
      <c r="F19" s="51" t="s">
        <v>43</v>
      </c>
      <c r="G19" s="52">
        <f>G16</f>
        <v>-0.19613538037634409</v>
      </c>
      <c r="H19" s="52">
        <f>H16</f>
        <v>-0.19813762096774196</v>
      </c>
      <c r="I19" s="52">
        <f>I16</f>
        <v>-0.19000920430107529</v>
      </c>
      <c r="J19" s="52">
        <f>J16</f>
        <v>-0.19317150806451613</v>
      </c>
    </row>
    <row r="20" spans="4:10" ht="15" x14ac:dyDescent="0.15">
      <c r="D20" s="55" t="s">
        <v>60</v>
      </c>
      <c r="E20" s="53" t="s">
        <v>61</v>
      </c>
      <c r="F20" s="51" t="s">
        <v>43</v>
      </c>
      <c r="G20" s="52">
        <v>0</v>
      </c>
      <c r="H20" s="52">
        <v>0</v>
      </c>
      <c r="I20" s="52">
        <v>0</v>
      </c>
      <c r="J20" s="52">
        <v>0</v>
      </c>
    </row>
    <row r="21" spans="4:10" ht="15" x14ac:dyDescent="0.15">
      <c r="D21" s="55" t="s">
        <v>62</v>
      </c>
      <c r="E21" s="57" t="s">
        <v>63</v>
      </c>
      <c r="F21" s="58" t="s">
        <v>64</v>
      </c>
      <c r="G21" s="59"/>
      <c r="H21" s="59"/>
      <c r="I21" s="59"/>
      <c r="J21" s="60">
        <f>0.03*744/1000</f>
        <v>2.232E-2</v>
      </c>
    </row>
    <row r="22" spans="4:10" s="41" customFormat="1" x14ac:dyDescent="0.15">
      <c r="D22" s="49" t="s">
        <v>65</v>
      </c>
      <c r="E22" s="50" t="s">
        <v>66</v>
      </c>
      <c r="F22" s="58" t="s">
        <v>64</v>
      </c>
      <c r="G22" s="52">
        <v>4.2310676200000001E-2</v>
      </c>
      <c r="H22" s="52">
        <v>4.4709850000000002E-2</v>
      </c>
      <c r="I22" s="52">
        <v>5.0879871E-2</v>
      </c>
      <c r="J22" s="52">
        <v>4.1195165999999998E-2</v>
      </c>
    </row>
    <row r="23" spans="4:10" s="41" customFormat="1" ht="15" x14ac:dyDescent="0.15">
      <c r="D23" s="55" t="s">
        <v>67</v>
      </c>
      <c r="E23" s="57" t="s">
        <v>68</v>
      </c>
      <c r="F23" s="58" t="s">
        <v>64</v>
      </c>
      <c r="G23" s="59"/>
      <c r="H23" s="59"/>
      <c r="I23" s="59"/>
      <c r="J23" s="60">
        <f>0.2*744/1000</f>
        <v>0.14880000000000002</v>
      </c>
    </row>
    <row r="24" spans="4:10" s="41" customFormat="1" ht="15" x14ac:dyDescent="0.15">
      <c r="D24" s="55" t="s">
        <v>69</v>
      </c>
      <c r="E24" s="53" t="s">
        <v>70</v>
      </c>
      <c r="F24" s="58" t="s">
        <v>64</v>
      </c>
      <c r="G24" s="52">
        <v>0</v>
      </c>
      <c r="H24" s="52">
        <v>0</v>
      </c>
      <c r="I24" s="52">
        <v>0</v>
      </c>
      <c r="J24" s="52">
        <v>0</v>
      </c>
    </row>
    <row r="25" spans="4:10" s="41" customFormat="1" x14ac:dyDescent="0.15">
      <c r="D25" s="49" t="s">
        <v>71</v>
      </c>
      <c r="E25" s="53" t="s">
        <v>72</v>
      </c>
      <c r="F25" s="58" t="s">
        <v>64</v>
      </c>
      <c r="G25" s="52">
        <v>0</v>
      </c>
      <c r="H25" s="52">
        <v>0</v>
      </c>
      <c r="I25" s="52">
        <v>0</v>
      </c>
      <c r="J25" s="52">
        <v>0</v>
      </c>
    </row>
    <row r="26" spans="4:10" s="41" customFormat="1" x14ac:dyDescent="0.15">
      <c r="D26" s="49" t="s">
        <v>73</v>
      </c>
      <c r="E26" s="50" t="s">
        <v>74</v>
      </c>
      <c r="F26" s="58" t="s">
        <v>64</v>
      </c>
      <c r="G26" s="52">
        <v>2.8752769999999999E-3</v>
      </c>
      <c r="H26" s="52">
        <v>1.38561E-3</v>
      </c>
      <c r="I26" s="52">
        <v>7.4331520000000002E-3</v>
      </c>
      <c r="J26" s="52">
        <v>5.0803979999999999E-3</v>
      </c>
    </row>
    <row r="27" spans="4:10" x14ac:dyDescent="0.15">
      <c r="D27" s="49" t="s">
        <v>75</v>
      </c>
      <c r="E27" s="53" t="s">
        <v>76</v>
      </c>
      <c r="F27" s="58" t="s">
        <v>64</v>
      </c>
      <c r="G27" s="52">
        <f>G26</f>
        <v>2.8752769999999999E-3</v>
      </c>
      <c r="H27" s="52">
        <f>H26</f>
        <v>1.38561E-3</v>
      </c>
      <c r="I27" s="52">
        <f>I26</f>
        <v>7.4331520000000002E-3</v>
      </c>
      <c r="J27" s="52">
        <f>J26</f>
        <v>5.0803979999999999E-3</v>
      </c>
    </row>
    <row r="28" spans="4:10" x14ac:dyDescent="0.15">
      <c r="D28" s="49" t="s">
        <v>77</v>
      </c>
      <c r="E28" s="56" t="s">
        <v>78</v>
      </c>
      <c r="F28" s="51" t="s">
        <v>79</v>
      </c>
      <c r="G28" s="54">
        <f>(G27/G22*100)</f>
        <v>6.795629988064336</v>
      </c>
      <c r="H28" s="54">
        <f t="shared" ref="H28:J28" si="0">(H27/H22*100)</f>
        <v>3.0991157429514971</v>
      </c>
      <c r="I28" s="54">
        <f t="shared" si="0"/>
        <v>14.609219429821273</v>
      </c>
      <c r="J28" s="54">
        <f t="shared" si="0"/>
        <v>12.332510081401299</v>
      </c>
    </row>
    <row r="29" spans="4:10" x14ac:dyDescent="0.15">
      <c r="D29" s="49" t="s">
        <v>80</v>
      </c>
      <c r="E29" s="53" t="s">
        <v>81</v>
      </c>
      <c r="F29" s="58" t="s">
        <v>64</v>
      </c>
      <c r="G29" s="52">
        <v>0</v>
      </c>
      <c r="H29" s="52">
        <v>0</v>
      </c>
      <c r="I29" s="52">
        <v>0</v>
      </c>
      <c r="J29" s="52">
        <v>0</v>
      </c>
    </row>
    <row r="30" spans="4:10" x14ac:dyDescent="0.15">
      <c r="D30" s="49" t="s">
        <v>82</v>
      </c>
      <c r="E30" s="56" t="s">
        <v>83</v>
      </c>
      <c r="F30" s="51" t="s">
        <v>84</v>
      </c>
      <c r="G30" s="52">
        <v>0</v>
      </c>
      <c r="H30" s="52">
        <v>0</v>
      </c>
      <c r="I30" s="52">
        <v>0</v>
      </c>
      <c r="J30" s="52">
        <v>0</v>
      </c>
    </row>
    <row r="31" spans="4:10" s="41" customFormat="1" x14ac:dyDescent="0.15">
      <c r="D31" s="49" t="s">
        <v>85</v>
      </c>
      <c r="E31" s="50" t="s">
        <v>86</v>
      </c>
      <c r="F31" s="58" t="s">
        <v>64</v>
      </c>
      <c r="G31" s="52">
        <f>G22-G26</f>
        <v>3.9435399199999999E-2</v>
      </c>
      <c r="H31" s="52">
        <f>H22-H26</f>
        <v>4.332424E-2</v>
      </c>
      <c r="I31" s="52">
        <f>I22-I26</f>
        <v>4.3446719000000002E-2</v>
      </c>
      <c r="J31" s="52">
        <f>J22-J26</f>
        <v>3.6114767999999998E-2</v>
      </c>
    </row>
    <row r="32" spans="4:10" s="41" customFormat="1" x14ac:dyDescent="0.15">
      <c r="D32" s="49" t="s">
        <v>87</v>
      </c>
      <c r="E32" s="53" t="s">
        <v>70</v>
      </c>
      <c r="F32" s="58" t="s">
        <v>64</v>
      </c>
      <c r="G32" s="52">
        <v>0</v>
      </c>
      <c r="H32" s="52">
        <v>0</v>
      </c>
      <c r="I32" s="52">
        <v>0</v>
      </c>
      <c r="J32" s="52">
        <v>0</v>
      </c>
    </row>
    <row r="33" spans="4:10" s="41" customFormat="1" x14ac:dyDescent="0.15">
      <c r="D33" s="49" t="s">
        <v>88</v>
      </c>
      <c r="E33" s="53" t="s">
        <v>72</v>
      </c>
      <c r="F33" s="58" t="s">
        <v>64</v>
      </c>
      <c r="G33" s="52">
        <v>0</v>
      </c>
      <c r="H33" s="52">
        <v>0</v>
      </c>
      <c r="I33" s="52">
        <v>0</v>
      </c>
      <c r="J33" s="52">
        <v>0</v>
      </c>
    </row>
    <row r="34" spans="4:10" x14ac:dyDescent="0.15">
      <c r="D34" s="49" t="s">
        <v>89</v>
      </c>
      <c r="E34" s="50" t="s">
        <v>90</v>
      </c>
      <c r="F34" s="58" t="s">
        <v>64</v>
      </c>
      <c r="G34" s="52">
        <v>0</v>
      </c>
      <c r="H34" s="52">
        <v>0</v>
      </c>
      <c r="I34" s="52">
        <f>I35</f>
        <v>0</v>
      </c>
      <c r="J34" s="52">
        <f>J35</f>
        <v>0</v>
      </c>
    </row>
    <row r="35" spans="4:10" x14ac:dyDescent="0.15">
      <c r="D35" s="49" t="s">
        <v>91</v>
      </c>
      <c r="E35" s="53" t="s">
        <v>92</v>
      </c>
      <c r="F35" s="58" t="s">
        <v>64</v>
      </c>
      <c r="G35" s="52">
        <v>0</v>
      </c>
      <c r="H35" s="52">
        <v>5.45935E-3</v>
      </c>
      <c r="I35" s="52">
        <v>0</v>
      </c>
      <c r="J35" s="52">
        <v>0</v>
      </c>
    </row>
    <row r="36" spans="4:10" x14ac:dyDescent="0.15">
      <c r="D36" s="49" t="s">
        <v>93</v>
      </c>
      <c r="E36" s="53" t="s">
        <v>94</v>
      </c>
      <c r="F36" s="58" t="s">
        <v>64</v>
      </c>
      <c r="G36" s="52">
        <v>0</v>
      </c>
      <c r="H36" s="52">
        <v>0</v>
      </c>
      <c r="I36" s="52">
        <v>0</v>
      </c>
      <c r="J36" s="52">
        <v>0</v>
      </c>
    </row>
    <row r="37" spans="4:10" x14ac:dyDescent="0.15">
      <c r="D37" s="49" t="s">
        <v>95</v>
      </c>
      <c r="E37" s="56" t="s">
        <v>96</v>
      </c>
      <c r="F37" s="51" t="s">
        <v>79</v>
      </c>
      <c r="G37" s="54">
        <f>(G36/G31*100)</f>
        <v>0</v>
      </c>
      <c r="H37" s="54">
        <f t="shared" ref="H37:J37" si="1">(H36/H31*100)</f>
        <v>0</v>
      </c>
      <c r="I37" s="54">
        <f t="shared" si="1"/>
        <v>0</v>
      </c>
      <c r="J37" s="54">
        <f t="shared" si="1"/>
        <v>0</v>
      </c>
    </row>
    <row r="38" spans="4:10" s="41" customFormat="1" x14ac:dyDescent="0.15">
      <c r="D38" s="49" t="s">
        <v>97</v>
      </c>
      <c r="E38" s="50" t="s">
        <v>98</v>
      </c>
      <c r="F38" s="58" t="s">
        <v>64</v>
      </c>
      <c r="G38" s="52">
        <f>G26+G34+G39</f>
        <v>2.8752769999999999E-3</v>
      </c>
      <c r="H38" s="52">
        <f>H26+H34+H39</f>
        <v>1.38561E-3</v>
      </c>
      <c r="I38" s="52">
        <f>I26+I34+I39</f>
        <v>7.4331520000000002E-3</v>
      </c>
      <c r="J38" s="52">
        <f>J26+J34+J39</f>
        <v>5.0803979999999999E-3</v>
      </c>
    </row>
    <row r="39" spans="4:10" s="41" customFormat="1" ht="22.5" x14ac:dyDescent="0.15">
      <c r="D39" s="49" t="s">
        <v>99</v>
      </c>
      <c r="E39" s="53" t="s">
        <v>51</v>
      </c>
      <c r="F39" s="58" t="s">
        <v>64</v>
      </c>
      <c r="G39" s="52">
        <v>0</v>
      </c>
      <c r="H39" s="52">
        <v>0</v>
      </c>
      <c r="I39" s="52">
        <v>0</v>
      </c>
      <c r="J39" s="52">
        <v>0</v>
      </c>
    </row>
    <row r="40" spans="4:10" s="41" customFormat="1" ht="22.5" x14ac:dyDescent="0.15">
      <c r="D40" s="49" t="s">
        <v>100</v>
      </c>
      <c r="E40" s="53" t="s">
        <v>101</v>
      </c>
      <c r="F40" s="58" t="s">
        <v>64</v>
      </c>
      <c r="G40" s="52">
        <v>0</v>
      </c>
      <c r="H40" s="52">
        <v>0</v>
      </c>
      <c r="I40" s="52">
        <v>0</v>
      </c>
      <c r="J40" s="52">
        <v>0</v>
      </c>
    </row>
    <row r="41" spans="4:10" s="41" customFormat="1" x14ac:dyDescent="0.15">
      <c r="D41" s="49" t="s">
        <v>102</v>
      </c>
      <c r="E41" s="50" t="s">
        <v>103</v>
      </c>
      <c r="F41" s="58" t="s">
        <v>64</v>
      </c>
      <c r="G41" s="54">
        <f>G38-G22</f>
        <v>-3.9435399199999999E-2</v>
      </c>
      <c r="H41" s="54">
        <f>H38-H22</f>
        <v>-4.332424E-2</v>
      </c>
      <c r="I41" s="54">
        <f>I38-I22</f>
        <v>-4.3446719000000002E-2</v>
      </c>
      <c r="J41" s="54">
        <f>J38-J22</f>
        <v>-3.6114767999999998E-2</v>
      </c>
    </row>
    <row r="42" spans="4:10" s="41" customFormat="1" ht="15" customHeight="1" x14ac:dyDescent="0.15">
      <c r="D42" s="49" t="s">
        <v>104</v>
      </c>
      <c r="E42" s="53" t="s">
        <v>55</v>
      </c>
      <c r="F42" s="58" t="s">
        <v>64</v>
      </c>
      <c r="G42" s="52">
        <v>0</v>
      </c>
      <c r="H42" s="52">
        <v>0</v>
      </c>
      <c r="I42" s="52">
        <v>0</v>
      </c>
      <c r="J42" s="52">
        <v>0</v>
      </c>
    </row>
    <row r="43" spans="4:10" x14ac:dyDescent="0.15">
      <c r="D43" s="49" t="s">
        <v>105</v>
      </c>
      <c r="E43" s="56" t="s">
        <v>57</v>
      </c>
      <c r="F43" s="58" t="s">
        <v>64</v>
      </c>
      <c r="G43" s="52">
        <v>0</v>
      </c>
      <c r="H43" s="52">
        <v>0</v>
      </c>
      <c r="I43" s="52">
        <v>0</v>
      </c>
      <c r="J43" s="52">
        <v>0</v>
      </c>
    </row>
    <row r="44" spans="4:10" s="41" customFormat="1" x14ac:dyDescent="0.15">
      <c r="D44" s="49" t="s">
        <v>106</v>
      </c>
      <c r="E44" s="53" t="s">
        <v>59</v>
      </c>
      <c r="F44" s="58" t="s">
        <v>64</v>
      </c>
      <c r="G44" s="52">
        <v>3.7360485700000001E-2</v>
      </c>
      <c r="H44" s="52">
        <v>4.332424E-2</v>
      </c>
      <c r="I44" s="52">
        <v>4.1274382669999998E-2</v>
      </c>
      <c r="J44" s="52">
        <v>3.6114767999999998E-2</v>
      </c>
    </row>
    <row r="45" spans="4:10" x14ac:dyDescent="0.15">
      <c r="D45" s="49" t="s">
        <v>107</v>
      </c>
      <c r="E45" s="53" t="s">
        <v>61</v>
      </c>
      <c r="F45" s="58" t="s">
        <v>64</v>
      </c>
      <c r="G45" s="52">
        <v>0</v>
      </c>
      <c r="H45" s="52">
        <v>0</v>
      </c>
      <c r="I45" s="52">
        <v>0</v>
      </c>
      <c r="J45" s="52">
        <v>0</v>
      </c>
    </row>
    <row r="46" spans="4:10" x14ac:dyDescent="0.15">
      <c r="D46" s="49" t="s">
        <v>108</v>
      </c>
      <c r="E46" s="50" t="s">
        <v>109</v>
      </c>
      <c r="F46" s="58" t="s">
        <v>64</v>
      </c>
      <c r="G46" s="52">
        <v>0</v>
      </c>
      <c r="H46" s="52">
        <v>0</v>
      </c>
      <c r="I46" s="52">
        <v>0</v>
      </c>
      <c r="J46" s="52">
        <v>0</v>
      </c>
    </row>
    <row r="47" spans="4:10" x14ac:dyDescent="0.15">
      <c r="D47" s="49" t="s">
        <v>110</v>
      </c>
      <c r="E47" s="53" t="s">
        <v>111</v>
      </c>
      <c r="F47" s="58" t="s">
        <v>64</v>
      </c>
      <c r="G47" s="52">
        <v>0</v>
      </c>
      <c r="H47" s="52">
        <v>0</v>
      </c>
      <c r="I47" s="52">
        <v>0</v>
      </c>
      <c r="J47" s="52">
        <v>0</v>
      </c>
    </row>
    <row r="48" spans="4:10" x14ac:dyDescent="0.15">
      <c r="D48" s="49" t="s">
        <v>112</v>
      </c>
      <c r="E48" s="53" t="s">
        <v>113</v>
      </c>
      <c r="F48" s="58" t="s">
        <v>64</v>
      </c>
      <c r="G48" s="52">
        <v>0</v>
      </c>
      <c r="H48" s="52">
        <v>0</v>
      </c>
      <c r="I48" s="52">
        <v>0</v>
      </c>
      <c r="J48" s="52">
        <v>0</v>
      </c>
    </row>
    <row r="49" spans="4:10" x14ac:dyDescent="0.15">
      <c r="D49" s="49" t="s">
        <v>114</v>
      </c>
      <c r="E49" s="50" t="s">
        <v>115</v>
      </c>
      <c r="F49" s="51" t="s">
        <v>116</v>
      </c>
      <c r="G49" s="52">
        <v>0</v>
      </c>
      <c r="H49" s="52">
        <v>0</v>
      </c>
      <c r="I49" s="52">
        <v>0</v>
      </c>
      <c r="J49" s="52">
        <v>0</v>
      </c>
    </row>
    <row r="50" spans="4:10" ht="22.5" x14ac:dyDescent="0.15">
      <c r="D50" s="49" t="s">
        <v>117</v>
      </c>
      <c r="E50" s="50" t="s">
        <v>118</v>
      </c>
      <c r="F50" s="51" t="s">
        <v>116</v>
      </c>
      <c r="G50" s="52">
        <v>0</v>
      </c>
      <c r="H50" s="52">
        <v>0</v>
      </c>
      <c r="I50" s="52">
        <v>0</v>
      </c>
      <c r="J50" s="52">
        <v>0</v>
      </c>
    </row>
    <row r="51" spans="4:10" x14ac:dyDescent="0.15">
      <c r="D51" s="49" t="s">
        <v>119</v>
      </c>
      <c r="E51" s="50" t="s">
        <v>120</v>
      </c>
      <c r="F51" s="51" t="s">
        <v>116</v>
      </c>
      <c r="G51" s="54">
        <f>G49-G50</f>
        <v>0</v>
      </c>
      <c r="H51" s="54">
        <f>H49-H50</f>
        <v>0</v>
      </c>
      <c r="I51" s="54">
        <f>I49-I50</f>
        <v>0</v>
      </c>
      <c r="J51" s="54">
        <f>J49-J50</f>
        <v>0</v>
      </c>
    </row>
    <row r="52" spans="4:10" ht="15" x14ac:dyDescent="0.15">
      <c r="D52" s="55" t="s">
        <v>121</v>
      </c>
      <c r="E52" s="61" t="s">
        <v>122</v>
      </c>
      <c r="F52" s="51" t="s">
        <v>116</v>
      </c>
      <c r="G52" s="52">
        <v>0</v>
      </c>
      <c r="H52" s="52">
        <v>0</v>
      </c>
      <c r="I52" s="52">
        <v>0</v>
      </c>
      <c r="J52" s="52">
        <v>0</v>
      </c>
    </row>
    <row r="53" spans="4:10" ht="22.5" x14ac:dyDescent="0.15">
      <c r="D53" s="49" t="s">
        <v>123</v>
      </c>
      <c r="E53" s="50" t="s">
        <v>124</v>
      </c>
      <c r="F53" s="51" t="s">
        <v>116</v>
      </c>
      <c r="G53" s="52">
        <v>0</v>
      </c>
      <c r="H53" s="52">
        <v>0</v>
      </c>
      <c r="I53" s="52">
        <v>0</v>
      </c>
      <c r="J53" s="52">
        <v>0</v>
      </c>
    </row>
    <row r="54" spans="4:10" x14ac:dyDescent="0.15">
      <c r="D54" s="49" t="s">
        <v>125</v>
      </c>
      <c r="E54" s="50" t="s">
        <v>126</v>
      </c>
      <c r="F54" s="51" t="s">
        <v>116</v>
      </c>
      <c r="G54" s="54">
        <f>G51-G53</f>
        <v>0</v>
      </c>
      <c r="H54" s="54">
        <f>H51-H53</f>
        <v>0</v>
      </c>
      <c r="I54" s="54">
        <f>I51-I53</f>
        <v>0</v>
      </c>
      <c r="J54" s="54">
        <f>J51-J53</f>
        <v>0</v>
      </c>
    </row>
    <row r="55" spans="4:10" ht="15" x14ac:dyDescent="0.15">
      <c r="D55" s="55" t="s">
        <v>127</v>
      </c>
      <c r="E55" s="61" t="s">
        <v>122</v>
      </c>
      <c r="F55" s="51" t="s">
        <v>116</v>
      </c>
      <c r="G55" s="52">
        <v>0</v>
      </c>
      <c r="H55" s="52">
        <v>0</v>
      </c>
      <c r="I55" s="52">
        <v>0</v>
      </c>
      <c r="J55" s="52">
        <v>0</v>
      </c>
    </row>
    <row r="56" spans="4:10" s="41" customFormat="1" ht="15" x14ac:dyDescent="0.15">
      <c r="D56" s="55" t="s">
        <v>128</v>
      </c>
      <c r="E56" s="50" t="s">
        <v>129</v>
      </c>
      <c r="F56" s="51" t="s">
        <v>130</v>
      </c>
      <c r="G56" s="52">
        <v>0</v>
      </c>
      <c r="H56" s="52">
        <v>0</v>
      </c>
      <c r="I56" s="52">
        <v>0</v>
      </c>
      <c r="J56" s="52">
        <v>0</v>
      </c>
    </row>
    <row r="57" spans="4:10" s="41" customFormat="1" x14ac:dyDescent="0.15">
      <c r="D57" s="49"/>
      <c r="E57" s="50" t="s">
        <v>131</v>
      </c>
      <c r="F57" s="51"/>
      <c r="G57" s="59"/>
      <c r="H57" s="59"/>
      <c r="I57" s="59"/>
      <c r="J57" s="59"/>
    </row>
    <row r="58" spans="4:10" x14ac:dyDescent="0.15">
      <c r="D58" s="49" t="s">
        <v>132</v>
      </c>
      <c r="E58" s="50" t="s">
        <v>133</v>
      </c>
      <c r="F58" s="51"/>
      <c r="G58" s="62"/>
      <c r="H58" s="62"/>
      <c r="I58" s="62"/>
      <c r="J58" s="62"/>
    </row>
    <row r="59" spans="4:10" x14ac:dyDescent="0.15">
      <c r="D59" s="49" t="s">
        <v>134</v>
      </c>
      <c r="E59" s="53" t="s">
        <v>135</v>
      </c>
      <c r="F59" s="51" t="s">
        <v>136</v>
      </c>
      <c r="G59" s="52">
        <f>G65*G31/1000</f>
        <v>1.7767224755568002E-2</v>
      </c>
      <c r="H59" s="52">
        <f>H65*H31/1000</f>
        <v>1.7758282856452961E-2</v>
      </c>
      <c r="I59" s="52">
        <f>I65*I31/1000</f>
        <v>1.9574484778260001E-2</v>
      </c>
      <c r="J59" s="52">
        <f>J65*J31/1000</f>
        <v>1.6334709566399999E-2</v>
      </c>
    </row>
    <row r="60" spans="4:10" x14ac:dyDescent="0.15">
      <c r="D60" s="49" t="s">
        <v>137</v>
      </c>
      <c r="E60" s="53" t="s">
        <v>138</v>
      </c>
      <c r="F60" s="63"/>
      <c r="G60" s="52">
        <v>0</v>
      </c>
      <c r="H60" s="52">
        <v>0</v>
      </c>
      <c r="I60" s="52">
        <v>0</v>
      </c>
      <c r="J60" s="52">
        <v>0</v>
      </c>
    </row>
    <row r="61" spans="4:10" x14ac:dyDescent="0.15">
      <c r="D61" s="49" t="s">
        <v>139</v>
      </c>
      <c r="E61" s="56" t="s">
        <v>140</v>
      </c>
      <c r="F61" s="51" t="s">
        <v>141</v>
      </c>
      <c r="G61" s="52">
        <v>0</v>
      </c>
      <c r="H61" s="52">
        <v>0</v>
      </c>
      <c r="I61" s="52">
        <v>0</v>
      </c>
      <c r="J61" s="52">
        <v>0</v>
      </c>
    </row>
    <row r="62" spans="4:10" x14ac:dyDescent="0.15">
      <c r="D62" s="49" t="s">
        <v>142</v>
      </c>
      <c r="E62" s="56" t="s">
        <v>143</v>
      </c>
      <c r="F62" s="51" t="s">
        <v>141</v>
      </c>
      <c r="G62" s="52">
        <v>0</v>
      </c>
      <c r="H62" s="52">
        <v>0</v>
      </c>
      <c r="I62" s="52">
        <v>0</v>
      </c>
      <c r="J62" s="52">
        <v>0</v>
      </c>
    </row>
    <row r="63" spans="4:10" x14ac:dyDescent="0.15">
      <c r="D63" s="49" t="s">
        <v>144</v>
      </c>
      <c r="E63" s="56" t="s">
        <v>145</v>
      </c>
      <c r="F63" s="51" t="s">
        <v>146</v>
      </c>
      <c r="G63" s="52">
        <v>0</v>
      </c>
      <c r="H63" s="52">
        <v>0</v>
      </c>
      <c r="I63" s="52">
        <v>0</v>
      </c>
      <c r="J63" s="52">
        <v>0</v>
      </c>
    </row>
    <row r="64" spans="4:10" ht="15" x14ac:dyDescent="0.15">
      <c r="D64" s="49" t="s">
        <v>147</v>
      </c>
      <c r="E64" s="64" t="s">
        <v>148</v>
      </c>
      <c r="F64" s="51" t="s">
        <v>141</v>
      </c>
      <c r="G64" s="52">
        <f>G59*7000/10180</f>
        <v>1.2217148653141063E-2</v>
      </c>
      <c r="H64" s="52">
        <f>H59*7000/10180</f>
        <v>1.2210999999525612E-2</v>
      </c>
      <c r="I64" s="52">
        <f>I59*7000/10180</f>
        <v>1.345986183180943E-2</v>
      </c>
      <c r="J64" s="52">
        <f>J59*7000/10180</f>
        <v>1.1232118562357564E-2</v>
      </c>
    </row>
    <row r="65" spans="4:10" x14ac:dyDescent="0.15">
      <c r="D65" s="49" t="s">
        <v>149</v>
      </c>
      <c r="E65" s="50" t="s">
        <v>150</v>
      </c>
      <c r="F65" s="51" t="s">
        <v>151</v>
      </c>
      <c r="G65" s="52">
        <v>450.54</v>
      </c>
      <c r="H65" s="52">
        <v>409.89254183000003</v>
      </c>
      <c r="I65" s="52">
        <v>450.54</v>
      </c>
      <c r="J65" s="52">
        <v>452.3</v>
      </c>
    </row>
    <row r="66" spans="4:10" x14ac:dyDescent="0.15">
      <c r="D66" s="49" t="s">
        <v>152</v>
      </c>
      <c r="E66" s="53" t="s">
        <v>153</v>
      </c>
      <c r="F66" s="51" t="s">
        <v>151</v>
      </c>
      <c r="G66" s="52">
        <v>0</v>
      </c>
      <c r="H66" s="52">
        <v>0</v>
      </c>
      <c r="I66" s="52">
        <v>0</v>
      </c>
      <c r="J66" s="52">
        <v>0</v>
      </c>
    </row>
    <row r="67" spans="4:10" x14ac:dyDescent="0.15">
      <c r="D67" s="49" t="s">
        <v>154</v>
      </c>
      <c r="E67" s="53" t="s">
        <v>155</v>
      </c>
      <c r="F67" s="51" t="s">
        <v>151</v>
      </c>
      <c r="G67" s="52">
        <v>0</v>
      </c>
      <c r="H67" s="52">
        <v>0</v>
      </c>
      <c r="I67" s="52">
        <v>0</v>
      </c>
      <c r="J67" s="52">
        <v>0</v>
      </c>
    </row>
    <row r="68" spans="4:10" x14ac:dyDescent="0.15">
      <c r="D68" s="49" t="s">
        <v>156</v>
      </c>
      <c r="E68" s="50" t="s">
        <v>157</v>
      </c>
      <c r="F68" s="51" t="s">
        <v>158</v>
      </c>
      <c r="G68" s="52">
        <v>0</v>
      </c>
      <c r="H68" s="52">
        <v>0</v>
      </c>
      <c r="I68" s="52">
        <v>0</v>
      </c>
      <c r="J68" s="52">
        <v>0</v>
      </c>
    </row>
    <row r="72" spans="4:10" ht="15.75" customHeight="1" x14ac:dyDescent="0.15">
      <c r="D72" s="117" t="s">
        <v>232</v>
      </c>
      <c r="E72" s="117"/>
      <c r="F72" s="118" t="s">
        <v>233</v>
      </c>
      <c r="G72" s="118"/>
      <c r="H72" s="109" t="s">
        <v>234</v>
      </c>
    </row>
    <row r="73" spans="4:10" x14ac:dyDescent="0.15">
      <c r="D73" s="66"/>
      <c r="E73" s="67"/>
      <c r="F73" s="68"/>
      <c r="G73" s="68"/>
      <c r="H73" s="69"/>
    </row>
    <row r="74" spans="4:10" x14ac:dyDescent="0.15">
      <c r="D74" s="66"/>
      <c r="E74" s="67"/>
      <c r="F74" s="69"/>
      <c r="G74" s="69"/>
      <c r="H74" s="69"/>
    </row>
    <row r="75" spans="4:10" ht="23.25" customHeight="1" x14ac:dyDescent="0.15">
      <c r="D75" s="114" t="s">
        <v>159</v>
      </c>
      <c r="E75" s="114"/>
      <c r="F75" s="118"/>
      <c r="G75" s="118"/>
      <c r="H75" s="65"/>
    </row>
    <row r="76" spans="4:10" ht="6" customHeight="1" x14ac:dyDescent="0.15">
      <c r="F76" s="70"/>
      <c r="G76" s="70"/>
    </row>
    <row r="77" spans="4:10" ht="41.25" customHeight="1" x14ac:dyDescent="0.15">
      <c r="D77" s="113" t="s">
        <v>160</v>
      </c>
      <c r="E77" s="114"/>
      <c r="F77" s="114"/>
      <c r="G77" s="114"/>
      <c r="H77" s="114"/>
      <c r="I77" s="114"/>
      <c r="J77" s="114"/>
    </row>
    <row r="78" spans="4:10" ht="45.75" customHeight="1" x14ac:dyDescent="0.15">
      <c r="D78" s="113" t="s">
        <v>161</v>
      </c>
      <c r="E78" s="114"/>
      <c r="F78" s="114"/>
      <c r="G78" s="114"/>
      <c r="H78" s="114"/>
      <c r="I78" s="114"/>
      <c r="J78" s="114"/>
    </row>
    <row r="79" spans="4:10" x14ac:dyDescent="0.15">
      <c r="D79" s="65"/>
      <c r="E79" s="65"/>
      <c r="F79" s="65"/>
      <c r="G79" s="65"/>
      <c r="H79" s="65"/>
    </row>
  </sheetData>
  <mergeCells count="8">
    <mergeCell ref="D77:J77"/>
    <mergeCell ref="D78:J78"/>
    <mergeCell ref="D6:F6"/>
    <mergeCell ref="D7:F7"/>
    <mergeCell ref="D72:E72"/>
    <mergeCell ref="F72:G72"/>
    <mergeCell ref="D75:E75"/>
    <mergeCell ref="F75:G75"/>
  </mergeCells>
  <dataValidations count="3">
    <dataValidation type="decimal" allowBlank="1" showErrorMessage="1" errorTitle="Ошибка" error="Допускается ввод только неотрицательных чисел!" sqref="J21 J23 G52:J52 G55:J55" xr:uid="{C897D1D2-5356-4C6F-85FD-ED93F53949BC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64 F75:G75 F72:G72 F60" xr:uid="{C11A18CD-CD00-4EA3-902D-B91448473191}">
      <formula1>900</formula1>
    </dataValidation>
    <dataValidation type="decimal" allowBlank="1" showInputMessage="1" showErrorMessage="1" sqref="G59:J68 J24:J27 G11:I27 J11:J20 J22 G56:J57 G53:J54 G29:J51" xr:uid="{A4428DEC-DB95-4748-9140-DE6B8BD6EF28}">
      <formula1>-1000000000000000</formula1>
      <formula2>1000000000000000</formula2>
    </dataValidation>
  </dataValidations>
  <pageMargins left="0.11811023622047245" right="0.11811023622047245" top="0.15748031496062992" bottom="0.15748031496062992" header="0" footer="0"/>
  <pageSetup paperSize="9" scale="7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A6323-6795-420B-A1A6-1AB0EE9D72DE}">
  <sheetPr codeName="Лист20"/>
  <dimension ref="A1:FF15"/>
  <sheetViews>
    <sheetView topLeftCell="C5" workbookViewId="0">
      <selection activeCell="C4" sqref="A1:XFD4"/>
    </sheetView>
  </sheetViews>
  <sheetFormatPr defaultColWidth="9.140625" defaultRowHeight="11.25" x14ac:dyDescent="0.25"/>
  <cols>
    <col min="1" max="1" width="0" style="74" hidden="1" customWidth="1"/>
    <col min="2" max="2" width="0" style="76" hidden="1" customWidth="1"/>
    <col min="3" max="3" width="2.7109375" style="76" customWidth="1"/>
    <col min="4" max="4" width="27.5703125" style="76" customWidth="1"/>
    <col min="5" max="5" width="12.7109375" style="76" customWidth="1"/>
    <col min="6" max="6" width="17.85546875" style="76" customWidth="1"/>
    <col min="7" max="7" width="18.5703125" style="76" customWidth="1"/>
    <col min="8" max="8" width="12.5703125" style="76" customWidth="1"/>
    <col min="9" max="9" width="18.140625" style="76" customWidth="1"/>
    <col min="10" max="10" width="17" style="76" customWidth="1"/>
    <col min="11" max="13" width="12.5703125" style="76" customWidth="1"/>
    <col min="14" max="14" width="13.42578125" style="76" customWidth="1"/>
    <col min="15" max="15" width="16.5703125" style="76" customWidth="1"/>
    <col min="16" max="17" width="15" style="76" customWidth="1"/>
    <col min="18" max="18" width="17.85546875" style="76" customWidth="1"/>
    <col min="19" max="19" width="18.5703125" style="76" customWidth="1"/>
    <col min="20" max="20" width="12.5703125" style="76" customWidth="1"/>
    <col min="21" max="21" width="18.140625" style="76" customWidth="1"/>
    <col min="22" max="22" width="17" style="76" customWidth="1"/>
    <col min="23" max="25" width="12.5703125" style="76" customWidth="1"/>
    <col min="26" max="26" width="13.42578125" style="76" customWidth="1"/>
    <col min="27" max="27" width="16.5703125" style="76" customWidth="1"/>
    <col min="28" max="29" width="15" style="76" customWidth="1"/>
    <col min="30" max="30" width="17.85546875" style="76" customWidth="1"/>
    <col min="31" max="31" width="18.5703125" style="76" customWidth="1"/>
    <col min="32" max="32" width="12.5703125" style="76" customWidth="1"/>
    <col min="33" max="33" width="18.140625" style="76" customWidth="1"/>
    <col min="34" max="34" width="17" style="76" customWidth="1"/>
    <col min="35" max="37" width="12.5703125" style="76" customWidth="1"/>
    <col min="38" max="38" width="13.42578125" style="76" customWidth="1"/>
    <col min="39" max="39" width="16.5703125" style="76" customWidth="1"/>
    <col min="40" max="41" width="15" style="76" customWidth="1"/>
    <col min="42" max="42" width="17.85546875" style="76" customWidth="1"/>
    <col min="43" max="43" width="18.5703125" style="76" customWidth="1"/>
    <col min="44" max="44" width="12.5703125" style="76" customWidth="1"/>
    <col min="45" max="45" width="18.140625" style="76" customWidth="1"/>
    <col min="46" max="46" width="17" style="76" customWidth="1"/>
    <col min="47" max="49" width="12.5703125" style="76" customWidth="1"/>
    <col min="50" max="50" width="13.42578125" style="76" customWidth="1"/>
    <col min="51" max="51" width="16.5703125" style="76" customWidth="1"/>
    <col min="52" max="53" width="15" style="76" customWidth="1"/>
    <col min="54" max="54" width="17.85546875" style="76" customWidth="1"/>
    <col min="55" max="55" width="18.5703125" style="76" customWidth="1"/>
    <col min="56" max="56" width="12.5703125" style="76" customWidth="1"/>
    <col min="57" max="57" width="18.140625" style="76" customWidth="1"/>
    <col min="58" max="58" width="17" style="76" customWidth="1"/>
    <col min="59" max="61" width="12.5703125" style="76" customWidth="1"/>
    <col min="62" max="62" width="13.42578125" style="76" customWidth="1"/>
    <col min="63" max="63" width="16.5703125" style="76" customWidth="1"/>
    <col min="64" max="65" width="15" style="76" customWidth="1"/>
    <col min="66" max="66" width="17.85546875" style="76" customWidth="1"/>
    <col min="67" max="67" width="18.5703125" style="76" customWidth="1"/>
    <col min="68" max="68" width="12.5703125" style="76" customWidth="1"/>
    <col min="69" max="69" width="18.140625" style="76" customWidth="1"/>
    <col min="70" max="70" width="17" style="76" customWidth="1"/>
    <col min="71" max="73" width="12.5703125" style="76" customWidth="1"/>
    <col min="74" max="74" width="13.42578125" style="76" customWidth="1"/>
    <col min="75" max="75" width="16.5703125" style="76" customWidth="1"/>
    <col min="76" max="77" width="15" style="76" customWidth="1"/>
    <col min="78" max="78" width="17.85546875" style="76" customWidth="1"/>
    <col min="79" max="79" width="18.5703125" style="76" customWidth="1"/>
    <col min="80" max="80" width="12.5703125" style="76" customWidth="1"/>
    <col min="81" max="81" width="18.140625" style="76" customWidth="1"/>
    <col min="82" max="82" width="17" style="76" customWidth="1"/>
    <col min="83" max="85" width="12.5703125" style="76" customWidth="1"/>
    <col min="86" max="86" width="13.42578125" style="76" customWidth="1"/>
    <col min="87" max="87" width="16.5703125" style="76" customWidth="1"/>
    <col min="88" max="89" width="15" style="76" customWidth="1"/>
    <col min="90" max="90" width="17.85546875" style="76" customWidth="1"/>
    <col min="91" max="91" width="18.5703125" style="76" customWidth="1"/>
    <col min="92" max="92" width="12.5703125" style="76" customWidth="1"/>
    <col min="93" max="93" width="18.140625" style="76" customWidth="1"/>
    <col min="94" max="94" width="17" style="76" customWidth="1"/>
    <col min="95" max="97" width="12.5703125" style="76" customWidth="1"/>
    <col min="98" max="98" width="13.42578125" style="76" customWidth="1"/>
    <col min="99" max="99" width="16.5703125" style="76" customWidth="1"/>
    <col min="100" max="101" width="15" style="76" customWidth="1"/>
    <col min="102" max="102" width="17.85546875" style="76" customWidth="1"/>
    <col min="103" max="103" width="18.5703125" style="76" customWidth="1"/>
    <col min="104" max="104" width="12.5703125" style="76" customWidth="1"/>
    <col min="105" max="105" width="18.140625" style="76" customWidth="1"/>
    <col min="106" max="106" width="17" style="76" customWidth="1"/>
    <col min="107" max="109" width="12.5703125" style="76" customWidth="1"/>
    <col min="110" max="110" width="13.42578125" style="76" customWidth="1"/>
    <col min="111" max="111" width="16.5703125" style="76" customWidth="1"/>
    <col min="112" max="113" width="15" style="76" customWidth="1"/>
    <col min="114" max="114" width="17.85546875" style="76" customWidth="1"/>
    <col min="115" max="115" width="18.5703125" style="76" customWidth="1"/>
    <col min="116" max="116" width="12.5703125" style="76" customWidth="1"/>
    <col min="117" max="117" width="18.140625" style="76" customWidth="1"/>
    <col min="118" max="118" width="17" style="76" customWidth="1"/>
    <col min="119" max="121" width="12.5703125" style="76" customWidth="1"/>
    <col min="122" max="122" width="13.42578125" style="76" customWidth="1"/>
    <col min="123" max="123" width="16.5703125" style="76" customWidth="1"/>
    <col min="124" max="125" width="15" style="76" customWidth="1"/>
    <col min="126" max="126" width="17.85546875" style="76" customWidth="1"/>
    <col min="127" max="127" width="18.5703125" style="76" customWidth="1"/>
    <col min="128" max="128" width="12.5703125" style="76" customWidth="1"/>
    <col min="129" max="129" width="18.140625" style="76" customWidth="1"/>
    <col min="130" max="130" width="17" style="76" customWidth="1"/>
    <col min="131" max="133" width="12.5703125" style="76" customWidth="1"/>
    <col min="134" max="134" width="13.42578125" style="76" customWidth="1"/>
    <col min="135" max="135" width="16.5703125" style="76" customWidth="1"/>
    <col min="136" max="137" width="15" style="76" customWidth="1"/>
    <col min="138" max="138" width="17.85546875" style="76" customWidth="1"/>
    <col min="139" max="139" width="18.5703125" style="76" customWidth="1"/>
    <col min="140" max="140" width="12.5703125" style="76" customWidth="1"/>
    <col min="141" max="141" width="18.140625" style="76" customWidth="1"/>
    <col min="142" max="142" width="17" style="76" customWidth="1"/>
    <col min="143" max="145" width="12.5703125" style="76" customWidth="1"/>
    <col min="146" max="146" width="13.42578125" style="76" customWidth="1"/>
    <col min="147" max="147" width="16.5703125" style="76" customWidth="1"/>
    <col min="148" max="149" width="15" style="76" customWidth="1"/>
    <col min="150" max="150" width="17.85546875" style="76" customWidth="1"/>
    <col min="151" max="151" width="18.5703125" style="76" customWidth="1"/>
    <col min="152" max="152" width="12.5703125" style="76" customWidth="1"/>
    <col min="153" max="153" width="18.140625" style="76" customWidth="1"/>
    <col min="154" max="154" width="17" style="76" customWidth="1"/>
    <col min="155" max="157" width="12.5703125" style="76" customWidth="1"/>
    <col min="158" max="158" width="13.42578125" style="76" customWidth="1"/>
    <col min="159" max="159" width="16.5703125" style="76" customWidth="1"/>
    <col min="160" max="161" width="15" style="76" customWidth="1"/>
    <col min="162" max="162" width="35.42578125" style="76" customWidth="1"/>
    <col min="163" max="16384" width="9.140625" style="76"/>
  </cols>
  <sheetData>
    <row r="1" spans="1:162" s="74" customFormat="1" ht="25.5" hidden="1" customHeight="1" x14ac:dyDescent="0.15">
      <c r="A1" s="36" t="str">
        <f>region_name</f>
        <v>Ямало-Ненецкий автономный округ</v>
      </c>
      <c r="B1" s="36" t="str">
        <f>station</f>
        <v>МП "Салехардэнерго" станция Салехард</v>
      </c>
      <c r="C1" s="36" t="str">
        <f>org</f>
        <v>АО "Салехардэнерго"</v>
      </c>
      <c r="D1" s="36">
        <f>2025</f>
        <v>2025</v>
      </c>
      <c r="E1" s="36"/>
      <c r="F1" s="36"/>
      <c r="G1" s="36" t="s">
        <v>179</v>
      </c>
      <c r="R1" s="36"/>
      <c r="S1" s="36"/>
      <c r="AD1" s="36"/>
      <c r="AE1" s="36"/>
      <c r="AP1" s="36"/>
      <c r="AQ1" s="36"/>
      <c r="BB1" s="36"/>
      <c r="BC1" s="36"/>
      <c r="BN1" s="36"/>
      <c r="BO1" s="36"/>
      <c r="BZ1" s="36"/>
      <c r="CA1" s="36"/>
      <c r="CL1" s="36"/>
      <c r="CM1" s="36"/>
      <c r="CX1" s="36"/>
      <c r="CY1" s="36"/>
      <c r="DJ1" s="36"/>
      <c r="DK1" s="36"/>
      <c r="DV1" s="36"/>
      <c r="DW1" s="36"/>
      <c r="EH1" s="36"/>
      <c r="EI1" s="36"/>
      <c r="ET1" s="36"/>
      <c r="EU1" s="36"/>
    </row>
    <row r="2" spans="1:162" s="74" customFormat="1" ht="25.5" hidden="1" customHeight="1" x14ac:dyDescent="0.25">
      <c r="A2" s="75" t="e">
        <f ca="1">nerr(MATCH(type_station,STYPE,0))</f>
        <v>#NAME?</v>
      </c>
      <c r="F2" s="74" t="s">
        <v>180</v>
      </c>
      <c r="G2" s="74" t="s">
        <v>181</v>
      </c>
      <c r="H2" s="74" t="s">
        <v>182</v>
      </c>
      <c r="I2" s="74" t="s">
        <v>183</v>
      </c>
      <c r="J2" s="74" t="s">
        <v>184</v>
      </c>
      <c r="K2" s="74" t="s">
        <v>185</v>
      </c>
      <c r="L2" s="74" t="s">
        <v>186</v>
      </c>
      <c r="M2" s="74" t="s">
        <v>187</v>
      </c>
      <c r="N2" s="74" t="s">
        <v>188</v>
      </c>
      <c r="O2" s="74" t="s">
        <v>190</v>
      </c>
      <c r="P2" s="74" t="s">
        <v>191</v>
      </c>
      <c r="Q2" s="74" t="s">
        <v>191</v>
      </c>
      <c r="R2" s="74" t="s">
        <v>180</v>
      </c>
      <c r="S2" s="74" t="s">
        <v>181</v>
      </c>
      <c r="T2" s="74" t="s">
        <v>182</v>
      </c>
      <c r="U2" s="74" t="s">
        <v>183</v>
      </c>
      <c r="V2" s="74" t="s">
        <v>184</v>
      </c>
      <c r="W2" s="74" t="s">
        <v>185</v>
      </c>
      <c r="X2" s="74" t="s">
        <v>186</v>
      </c>
      <c r="Y2" s="74" t="s">
        <v>187</v>
      </c>
      <c r="Z2" s="74" t="s">
        <v>188</v>
      </c>
      <c r="AA2" s="74" t="s">
        <v>190</v>
      </c>
      <c r="AB2" s="74" t="s">
        <v>191</v>
      </c>
      <c r="AC2" s="74" t="s">
        <v>191</v>
      </c>
      <c r="AD2" s="74" t="s">
        <v>180</v>
      </c>
      <c r="AE2" s="74" t="s">
        <v>181</v>
      </c>
      <c r="AF2" s="74" t="s">
        <v>182</v>
      </c>
      <c r="AG2" s="74" t="s">
        <v>183</v>
      </c>
      <c r="AH2" s="74" t="s">
        <v>184</v>
      </c>
      <c r="AI2" s="74" t="s">
        <v>185</v>
      </c>
      <c r="AJ2" s="74" t="s">
        <v>186</v>
      </c>
      <c r="AK2" s="74" t="s">
        <v>187</v>
      </c>
      <c r="AL2" s="74" t="s">
        <v>188</v>
      </c>
      <c r="AM2" s="74" t="s">
        <v>190</v>
      </c>
      <c r="AN2" s="74" t="s">
        <v>191</v>
      </c>
      <c r="AO2" s="74" t="s">
        <v>191</v>
      </c>
      <c r="AP2" s="74" t="s">
        <v>180</v>
      </c>
      <c r="AQ2" s="74" t="s">
        <v>181</v>
      </c>
      <c r="AR2" s="74" t="s">
        <v>182</v>
      </c>
      <c r="AS2" s="74" t="s">
        <v>183</v>
      </c>
      <c r="AT2" s="74" t="s">
        <v>184</v>
      </c>
      <c r="AU2" s="74" t="s">
        <v>185</v>
      </c>
      <c r="AV2" s="74" t="s">
        <v>186</v>
      </c>
      <c r="AW2" s="74" t="s">
        <v>187</v>
      </c>
      <c r="AX2" s="74" t="s">
        <v>188</v>
      </c>
      <c r="AY2" s="74" t="s">
        <v>190</v>
      </c>
      <c r="AZ2" s="74" t="s">
        <v>191</v>
      </c>
      <c r="BA2" s="74" t="s">
        <v>191</v>
      </c>
      <c r="BB2" s="74" t="s">
        <v>180</v>
      </c>
      <c r="BC2" s="74" t="s">
        <v>181</v>
      </c>
      <c r="BD2" s="74" t="s">
        <v>182</v>
      </c>
      <c r="BE2" s="74" t="s">
        <v>183</v>
      </c>
      <c r="BF2" s="74" t="s">
        <v>184</v>
      </c>
      <c r="BG2" s="74" t="s">
        <v>185</v>
      </c>
      <c r="BH2" s="74" t="s">
        <v>186</v>
      </c>
      <c r="BI2" s="74" t="s">
        <v>187</v>
      </c>
      <c r="BJ2" s="74" t="s">
        <v>188</v>
      </c>
      <c r="BK2" s="74" t="s">
        <v>190</v>
      </c>
      <c r="BL2" s="74" t="s">
        <v>191</v>
      </c>
      <c r="BM2" s="74" t="s">
        <v>191</v>
      </c>
      <c r="BN2" s="74" t="s">
        <v>180</v>
      </c>
      <c r="BO2" s="74" t="s">
        <v>181</v>
      </c>
      <c r="BP2" s="74" t="s">
        <v>182</v>
      </c>
      <c r="BQ2" s="74" t="s">
        <v>183</v>
      </c>
      <c r="BR2" s="74" t="s">
        <v>184</v>
      </c>
      <c r="BS2" s="74" t="s">
        <v>185</v>
      </c>
      <c r="BT2" s="74" t="s">
        <v>186</v>
      </c>
      <c r="BU2" s="74" t="s">
        <v>187</v>
      </c>
      <c r="BV2" s="74" t="s">
        <v>188</v>
      </c>
      <c r="BW2" s="74" t="s">
        <v>190</v>
      </c>
      <c r="BX2" s="74" t="s">
        <v>191</v>
      </c>
      <c r="BY2" s="74" t="s">
        <v>191</v>
      </c>
      <c r="BZ2" s="74" t="s">
        <v>180</v>
      </c>
      <c r="CA2" s="74" t="s">
        <v>181</v>
      </c>
      <c r="CB2" s="74" t="s">
        <v>182</v>
      </c>
      <c r="CC2" s="74" t="s">
        <v>183</v>
      </c>
      <c r="CD2" s="74" t="s">
        <v>184</v>
      </c>
      <c r="CE2" s="74" t="s">
        <v>185</v>
      </c>
      <c r="CF2" s="74" t="s">
        <v>186</v>
      </c>
      <c r="CG2" s="74" t="s">
        <v>187</v>
      </c>
      <c r="CH2" s="74" t="s">
        <v>188</v>
      </c>
      <c r="CI2" s="74" t="s">
        <v>190</v>
      </c>
      <c r="CJ2" s="74" t="s">
        <v>191</v>
      </c>
      <c r="CK2" s="74" t="s">
        <v>191</v>
      </c>
      <c r="CL2" s="74" t="s">
        <v>180</v>
      </c>
      <c r="CM2" s="74" t="s">
        <v>181</v>
      </c>
      <c r="CN2" s="74" t="s">
        <v>182</v>
      </c>
      <c r="CO2" s="74" t="s">
        <v>183</v>
      </c>
      <c r="CP2" s="74" t="s">
        <v>184</v>
      </c>
      <c r="CQ2" s="74" t="s">
        <v>185</v>
      </c>
      <c r="CR2" s="74" t="s">
        <v>186</v>
      </c>
      <c r="CS2" s="74" t="s">
        <v>187</v>
      </c>
      <c r="CT2" s="74" t="s">
        <v>188</v>
      </c>
      <c r="CU2" s="74" t="s">
        <v>190</v>
      </c>
      <c r="CV2" s="74" t="s">
        <v>191</v>
      </c>
      <c r="CW2" s="74" t="s">
        <v>191</v>
      </c>
      <c r="CX2" s="74" t="s">
        <v>180</v>
      </c>
      <c r="CY2" s="74" t="s">
        <v>181</v>
      </c>
      <c r="CZ2" s="74" t="s">
        <v>182</v>
      </c>
      <c r="DA2" s="74" t="s">
        <v>183</v>
      </c>
      <c r="DB2" s="74" t="s">
        <v>184</v>
      </c>
      <c r="DC2" s="74" t="s">
        <v>185</v>
      </c>
      <c r="DD2" s="74" t="s">
        <v>186</v>
      </c>
      <c r="DE2" s="74" t="s">
        <v>187</v>
      </c>
      <c r="DF2" s="74" t="s">
        <v>188</v>
      </c>
      <c r="DG2" s="74" t="s">
        <v>190</v>
      </c>
      <c r="DH2" s="74" t="s">
        <v>191</v>
      </c>
      <c r="DI2" s="74" t="s">
        <v>191</v>
      </c>
      <c r="DJ2" s="74" t="s">
        <v>180</v>
      </c>
      <c r="DK2" s="74" t="s">
        <v>181</v>
      </c>
      <c r="DL2" s="74" t="s">
        <v>182</v>
      </c>
      <c r="DM2" s="74" t="s">
        <v>183</v>
      </c>
      <c r="DN2" s="74" t="s">
        <v>184</v>
      </c>
      <c r="DO2" s="74" t="s">
        <v>185</v>
      </c>
      <c r="DP2" s="74" t="s">
        <v>186</v>
      </c>
      <c r="DQ2" s="74" t="s">
        <v>187</v>
      </c>
      <c r="DR2" s="74" t="s">
        <v>188</v>
      </c>
      <c r="DS2" s="74" t="s">
        <v>190</v>
      </c>
      <c r="DT2" s="74" t="s">
        <v>191</v>
      </c>
      <c r="DU2" s="74" t="s">
        <v>191</v>
      </c>
      <c r="DV2" s="74" t="s">
        <v>180</v>
      </c>
      <c r="DW2" s="74" t="s">
        <v>181</v>
      </c>
      <c r="DX2" s="74" t="s">
        <v>182</v>
      </c>
      <c r="DY2" s="74" t="s">
        <v>183</v>
      </c>
      <c r="DZ2" s="74" t="s">
        <v>184</v>
      </c>
      <c r="EA2" s="74" t="s">
        <v>185</v>
      </c>
      <c r="EB2" s="74" t="s">
        <v>186</v>
      </c>
      <c r="EC2" s="74" t="s">
        <v>187</v>
      </c>
      <c r="ED2" s="74" t="s">
        <v>188</v>
      </c>
      <c r="EE2" s="74" t="s">
        <v>190</v>
      </c>
      <c r="EF2" s="74" t="s">
        <v>191</v>
      </c>
      <c r="EG2" s="74" t="s">
        <v>191</v>
      </c>
      <c r="EH2" s="74" t="s">
        <v>180</v>
      </c>
      <c r="EI2" s="74" t="s">
        <v>181</v>
      </c>
      <c r="EJ2" s="74" t="s">
        <v>182</v>
      </c>
      <c r="EK2" s="74" t="s">
        <v>183</v>
      </c>
      <c r="EL2" s="74" t="s">
        <v>184</v>
      </c>
      <c r="EM2" s="74" t="s">
        <v>185</v>
      </c>
      <c r="EN2" s="74" t="s">
        <v>186</v>
      </c>
      <c r="EO2" s="74" t="s">
        <v>187</v>
      </c>
      <c r="EP2" s="74" t="s">
        <v>188</v>
      </c>
      <c r="EQ2" s="74" t="s">
        <v>190</v>
      </c>
      <c r="ER2" s="74" t="s">
        <v>191</v>
      </c>
      <c r="ES2" s="74" t="s">
        <v>191</v>
      </c>
      <c r="ET2" s="74" t="s">
        <v>180</v>
      </c>
      <c r="EU2" s="74" t="s">
        <v>181</v>
      </c>
      <c r="EV2" s="74" t="s">
        <v>182</v>
      </c>
      <c r="EW2" s="74" t="s">
        <v>183</v>
      </c>
      <c r="EX2" s="74" t="s">
        <v>184</v>
      </c>
      <c r="EY2" s="74" t="s">
        <v>185</v>
      </c>
      <c r="EZ2" s="74" t="s">
        <v>186</v>
      </c>
      <c r="FA2" s="74" t="s">
        <v>187</v>
      </c>
      <c r="FB2" s="74" t="s">
        <v>188</v>
      </c>
      <c r="FC2" s="74" t="s">
        <v>190</v>
      </c>
      <c r="FD2" s="74" t="s">
        <v>191</v>
      </c>
      <c r="FE2" s="74" t="s">
        <v>191</v>
      </c>
    </row>
    <row r="3" spans="1:162" s="74" customFormat="1" ht="25.5" hidden="1" customHeight="1" x14ac:dyDescent="0.25">
      <c r="A3" s="74" t="s">
        <v>221</v>
      </c>
      <c r="F3" s="74" t="s">
        <v>37</v>
      </c>
      <c r="G3" s="74" t="s">
        <v>37</v>
      </c>
      <c r="H3" s="74" t="s">
        <v>37</v>
      </c>
      <c r="I3" s="74" t="s">
        <v>37</v>
      </c>
      <c r="J3" s="74" t="s">
        <v>37</v>
      </c>
      <c r="K3" s="74" t="s">
        <v>37</v>
      </c>
      <c r="L3" s="74" t="s">
        <v>37</v>
      </c>
      <c r="M3" s="74" t="s">
        <v>37</v>
      </c>
      <c r="N3" s="74" t="s">
        <v>37</v>
      </c>
      <c r="O3" s="74" t="s">
        <v>37</v>
      </c>
      <c r="P3" s="74" t="s">
        <v>37</v>
      </c>
      <c r="Q3" s="74" t="s">
        <v>37</v>
      </c>
      <c r="R3" s="74" t="s">
        <v>162</v>
      </c>
      <c r="S3" s="74" t="s">
        <v>162</v>
      </c>
      <c r="T3" s="74" t="s">
        <v>162</v>
      </c>
      <c r="U3" s="74" t="s">
        <v>162</v>
      </c>
      <c r="V3" s="74" t="s">
        <v>162</v>
      </c>
      <c r="W3" s="74" t="s">
        <v>162</v>
      </c>
      <c r="X3" s="74" t="s">
        <v>162</v>
      </c>
      <c r="Y3" s="74" t="s">
        <v>162</v>
      </c>
      <c r="Z3" s="74" t="s">
        <v>162</v>
      </c>
      <c r="AA3" s="74" t="s">
        <v>162</v>
      </c>
      <c r="AB3" s="74" t="s">
        <v>162</v>
      </c>
      <c r="AC3" s="74" t="s">
        <v>37</v>
      </c>
      <c r="AD3" s="74" t="s">
        <v>163</v>
      </c>
      <c r="AE3" s="74" t="s">
        <v>163</v>
      </c>
      <c r="AF3" s="74" t="s">
        <v>163</v>
      </c>
      <c r="AG3" s="74" t="s">
        <v>163</v>
      </c>
      <c r="AH3" s="74" t="s">
        <v>163</v>
      </c>
      <c r="AI3" s="74" t="s">
        <v>163</v>
      </c>
      <c r="AJ3" s="74" t="s">
        <v>163</v>
      </c>
      <c r="AK3" s="74" t="s">
        <v>163</v>
      </c>
      <c r="AL3" s="74" t="s">
        <v>163</v>
      </c>
      <c r="AM3" s="74" t="s">
        <v>163</v>
      </c>
      <c r="AN3" s="74" t="s">
        <v>163</v>
      </c>
      <c r="AO3" s="74" t="s">
        <v>37</v>
      </c>
      <c r="AP3" s="74" t="s">
        <v>164</v>
      </c>
      <c r="AQ3" s="74" t="s">
        <v>164</v>
      </c>
      <c r="AR3" s="74" t="s">
        <v>164</v>
      </c>
      <c r="AS3" s="74" t="s">
        <v>164</v>
      </c>
      <c r="AT3" s="74" t="s">
        <v>164</v>
      </c>
      <c r="AU3" s="74" t="s">
        <v>164</v>
      </c>
      <c r="AV3" s="74" t="s">
        <v>164</v>
      </c>
      <c r="AW3" s="74" t="s">
        <v>164</v>
      </c>
      <c r="AX3" s="74" t="s">
        <v>164</v>
      </c>
      <c r="AY3" s="74" t="s">
        <v>164</v>
      </c>
      <c r="AZ3" s="74" t="s">
        <v>164</v>
      </c>
      <c r="BA3" s="74" t="s">
        <v>37</v>
      </c>
      <c r="BB3" s="74" t="s">
        <v>165</v>
      </c>
      <c r="BC3" s="74" t="s">
        <v>165</v>
      </c>
      <c r="BD3" s="74" t="s">
        <v>165</v>
      </c>
      <c r="BE3" s="74" t="s">
        <v>165</v>
      </c>
      <c r="BF3" s="74" t="s">
        <v>165</v>
      </c>
      <c r="BG3" s="74" t="s">
        <v>165</v>
      </c>
      <c r="BH3" s="74" t="s">
        <v>165</v>
      </c>
      <c r="BI3" s="74" t="s">
        <v>165</v>
      </c>
      <c r="BJ3" s="74" t="s">
        <v>165</v>
      </c>
      <c r="BK3" s="74" t="s">
        <v>165</v>
      </c>
      <c r="BL3" s="74" t="s">
        <v>165</v>
      </c>
      <c r="BM3" s="74" t="s">
        <v>37</v>
      </c>
      <c r="BN3" s="74" t="s">
        <v>166</v>
      </c>
      <c r="BO3" s="74" t="s">
        <v>166</v>
      </c>
      <c r="BP3" s="74" t="s">
        <v>166</v>
      </c>
      <c r="BQ3" s="74" t="s">
        <v>166</v>
      </c>
      <c r="BR3" s="74" t="s">
        <v>166</v>
      </c>
      <c r="BS3" s="74" t="s">
        <v>166</v>
      </c>
      <c r="BT3" s="74" t="s">
        <v>166</v>
      </c>
      <c r="BU3" s="74" t="s">
        <v>166</v>
      </c>
      <c r="BV3" s="74" t="s">
        <v>166</v>
      </c>
      <c r="BW3" s="74" t="s">
        <v>166</v>
      </c>
      <c r="BX3" s="74" t="s">
        <v>166</v>
      </c>
      <c r="BY3" s="74" t="s">
        <v>37</v>
      </c>
      <c r="BZ3" s="74" t="s">
        <v>167</v>
      </c>
      <c r="CA3" s="74" t="s">
        <v>167</v>
      </c>
      <c r="CB3" s="74" t="s">
        <v>167</v>
      </c>
      <c r="CC3" s="74" t="s">
        <v>167</v>
      </c>
      <c r="CD3" s="74" t="s">
        <v>167</v>
      </c>
      <c r="CE3" s="74" t="s">
        <v>167</v>
      </c>
      <c r="CF3" s="74" t="s">
        <v>167</v>
      </c>
      <c r="CG3" s="74" t="s">
        <v>167</v>
      </c>
      <c r="CH3" s="74" t="s">
        <v>167</v>
      </c>
      <c r="CI3" s="74" t="s">
        <v>167</v>
      </c>
      <c r="CJ3" s="74" t="s">
        <v>167</v>
      </c>
      <c r="CK3" s="74" t="s">
        <v>37</v>
      </c>
      <c r="CL3" s="74" t="s">
        <v>168</v>
      </c>
      <c r="CM3" s="74" t="s">
        <v>168</v>
      </c>
      <c r="CN3" s="74" t="s">
        <v>168</v>
      </c>
      <c r="CO3" s="74" t="s">
        <v>168</v>
      </c>
      <c r="CP3" s="74" t="s">
        <v>168</v>
      </c>
      <c r="CQ3" s="74" t="s">
        <v>168</v>
      </c>
      <c r="CR3" s="74" t="s">
        <v>168</v>
      </c>
      <c r="CS3" s="74" t="s">
        <v>168</v>
      </c>
      <c r="CT3" s="74" t="s">
        <v>168</v>
      </c>
      <c r="CU3" s="74" t="s">
        <v>168</v>
      </c>
      <c r="CV3" s="74" t="s">
        <v>168</v>
      </c>
      <c r="CW3" s="74" t="s">
        <v>37</v>
      </c>
      <c r="CX3" s="74" t="s">
        <v>169</v>
      </c>
      <c r="CY3" s="74" t="s">
        <v>169</v>
      </c>
      <c r="CZ3" s="74" t="s">
        <v>169</v>
      </c>
      <c r="DA3" s="74" t="s">
        <v>169</v>
      </c>
      <c r="DB3" s="74" t="s">
        <v>169</v>
      </c>
      <c r="DC3" s="74" t="s">
        <v>169</v>
      </c>
      <c r="DD3" s="74" t="s">
        <v>169</v>
      </c>
      <c r="DE3" s="74" t="s">
        <v>169</v>
      </c>
      <c r="DF3" s="74" t="s">
        <v>169</v>
      </c>
      <c r="DG3" s="74" t="s">
        <v>169</v>
      </c>
      <c r="DH3" s="74" t="s">
        <v>169</v>
      </c>
      <c r="DI3" s="74" t="s">
        <v>37</v>
      </c>
      <c r="DJ3" s="74" t="s">
        <v>170</v>
      </c>
      <c r="DK3" s="74" t="s">
        <v>170</v>
      </c>
      <c r="DL3" s="74" t="s">
        <v>170</v>
      </c>
      <c r="DM3" s="74" t="s">
        <v>170</v>
      </c>
      <c r="DN3" s="74" t="s">
        <v>170</v>
      </c>
      <c r="DO3" s="74" t="s">
        <v>170</v>
      </c>
      <c r="DP3" s="74" t="s">
        <v>170</v>
      </c>
      <c r="DQ3" s="74" t="s">
        <v>170</v>
      </c>
      <c r="DR3" s="74" t="s">
        <v>170</v>
      </c>
      <c r="DS3" s="74" t="s">
        <v>170</v>
      </c>
      <c r="DT3" s="74" t="s">
        <v>170</v>
      </c>
      <c r="DU3" s="74" t="s">
        <v>37</v>
      </c>
      <c r="DV3" s="74" t="s">
        <v>171</v>
      </c>
      <c r="DW3" s="74" t="s">
        <v>171</v>
      </c>
      <c r="DX3" s="74" t="s">
        <v>171</v>
      </c>
      <c r="DY3" s="74" t="s">
        <v>171</v>
      </c>
      <c r="DZ3" s="74" t="s">
        <v>171</v>
      </c>
      <c r="EA3" s="74" t="s">
        <v>171</v>
      </c>
      <c r="EB3" s="74" t="s">
        <v>171</v>
      </c>
      <c r="EC3" s="74" t="s">
        <v>171</v>
      </c>
      <c r="ED3" s="74" t="s">
        <v>171</v>
      </c>
      <c r="EE3" s="74" t="s">
        <v>171</v>
      </c>
      <c r="EF3" s="74" t="s">
        <v>171</v>
      </c>
      <c r="EG3" s="74" t="s">
        <v>37</v>
      </c>
      <c r="EH3" s="74" t="s">
        <v>172</v>
      </c>
      <c r="EI3" s="74" t="s">
        <v>172</v>
      </c>
      <c r="EJ3" s="74" t="s">
        <v>172</v>
      </c>
      <c r="EK3" s="74" t="s">
        <v>172</v>
      </c>
      <c r="EL3" s="74" t="s">
        <v>172</v>
      </c>
      <c r="EM3" s="74" t="s">
        <v>172</v>
      </c>
      <c r="EN3" s="74" t="s">
        <v>172</v>
      </c>
      <c r="EO3" s="74" t="s">
        <v>172</v>
      </c>
      <c r="EP3" s="74" t="s">
        <v>172</v>
      </c>
      <c r="EQ3" s="74" t="s">
        <v>172</v>
      </c>
      <c r="ER3" s="74" t="s">
        <v>172</v>
      </c>
      <c r="ES3" s="74" t="s">
        <v>37</v>
      </c>
      <c r="ET3" s="74" t="s">
        <v>179</v>
      </c>
      <c r="EU3" s="74" t="s">
        <v>179</v>
      </c>
      <c r="EV3" s="74" t="s">
        <v>179</v>
      </c>
      <c r="EW3" s="74" t="s">
        <v>179</v>
      </c>
      <c r="EX3" s="74" t="s">
        <v>179</v>
      </c>
      <c r="EY3" s="74" t="s">
        <v>179</v>
      </c>
      <c r="EZ3" s="74" t="s">
        <v>179</v>
      </c>
      <c r="FA3" s="74" t="s">
        <v>179</v>
      </c>
      <c r="FB3" s="74" t="s">
        <v>179</v>
      </c>
      <c r="FC3" s="74" t="s">
        <v>179</v>
      </c>
      <c r="FD3" s="74" t="s">
        <v>179</v>
      </c>
      <c r="FE3" s="74" t="s">
        <v>37</v>
      </c>
    </row>
    <row r="4" spans="1:162" ht="25.5" hidden="1" customHeight="1" x14ac:dyDescent="0.25"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</row>
    <row r="5" spans="1:162" ht="14.25" customHeight="1" x14ac:dyDescent="0.25">
      <c r="D5" s="98" t="s">
        <v>43</v>
      </c>
      <c r="E5" s="99"/>
    </row>
    <row r="6" spans="1:162" x14ac:dyDescent="0.25">
      <c r="B6" s="74"/>
      <c r="D6" s="119"/>
      <c r="E6" s="119" t="s">
        <v>195</v>
      </c>
      <c r="F6" s="80" t="s">
        <v>222</v>
      </c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 t="s">
        <v>222</v>
      </c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 t="s">
        <v>222</v>
      </c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 t="s">
        <v>222</v>
      </c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 t="s">
        <v>222</v>
      </c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 t="s">
        <v>222</v>
      </c>
      <c r="BO6" s="80"/>
      <c r="BP6" s="80"/>
      <c r="BQ6" s="80"/>
      <c r="BR6" s="80"/>
      <c r="BS6" s="80"/>
      <c r="BT6" s="80"/>
      <c r="BU6" s="80"/>
      <c r="BV6" s="80"/>
      <c r="BW6" s="80"/>
      <c r="BX6" s="80"/>
      <c r="BY6" s="80"/>
      <c r="BZ6" s="80" t="s">
        <v>222</v>
      </c>
      <c r="CA6" s="80"/>
      <c r="CB6" s="80"/>
      <c r="CC6" s="80"/>
      <c r="CD6" s="80"/>
      <c r="CE6" s="80"/>
      <c r="CF6" s="80"/>
      <c r="CG6" s="80"/>
      <c r="CH6" s="80"/>
      <c r="CI6" s="80"/>
      <c r="CJ6" s="80"/>
      <c r="CK6" s="80"/>
      <c r="CL6" s="80" t="s">
        <v>222</v>
      </c>
      <c r="CM6" s="80"/>
      <c r="CN6" s="80"/>
      <c r="CO6" s="80"/>
      <c r="CP6" s="80"/>
      <c r="CQ6" s="80"/>
      <c r="CR6" s="80"/>
      <c r="CS6" s="80"/>
      <c r="CT6" s="80"/>
      <c r="CU6" s="80"/>
      <c r="CV6" s="80"/>
      <c r="CW6" s="80"/>
      <c r="CX6" s="80" t="s">
        <v>222</v>
      </c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0"/>
      <c r="DJ6" s="80" t="s">
        <v>222</v>
      </c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 t="s">
        <v>222</v>
      </c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 t="s">
        <v>222</v>
      </c>
      <c r="EI6" s="80"/>
      <c r="EJ6" s="80"/>
      <c r="EK6" s="80"/>
      <c r="EL6" s="80"/>
      <c r="EM6" s="80"/>
      <c r="EN6" s="80"/>
      <c r="EO6" s="80"/>
      <c r="EP6" s="80"/>
      <c r="EQ6" s="80"/>
      <c r="ER6" s="80"/>
      <c r="ES6" s="80"/>
      <c r="ET6" s="80" t="s">
        <v>222</v>
      </c>
      <c r="EU6" s="80"/>
      <c r="EV6" s="80"/>
      <c r="EW6" s="80"/>
      <c r="EX6" s="80"/>
      <c r="EY6" s="80"/>
      <c r="EZ6" s="80"/>
      <c r="FA6" s="80"/>
      <c r="FB6" s="80"/>
      <c r="FC6" s="80"/>
      <c r="FD6" s="80"/>
      <c r="FE6" s="80"/>
      <c r="FF6" s="120" t="s">
        <v>197</v>
      </c>
    </row>
    <row r="7" spans="1:162" s="101" customFormat="1" x14ac:dyDescent="0.25">
      <c r="A7" s="100"/>
      <c r="B7" s="100"/>
      <c r="D7" s="119"/>
      <c r="E7" s="119"/>
      <c r="F7" s="81" t="str">
        <f>$B$1&amp;" . "&amp;$A$1</f>
        <v>МП "Салехардэнерго" станция Салехард . Ямало-Ненецкий автономный округ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 t="str">
        <f>$B$1&amp;" . "&amp;$A$1</f>
        <v>МП "Салехардэнерго" станция Салехард . Ямало-Ненецкий автономный округ</v>
      </c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 t="str">
        <f>$B$1&amp;" . "&amp;$A$1</f>
        <v>МП "Салехардэнерго" станция Салехард . Ямало-Ненецкий автономный округ</v>
      </c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 t="str">
        <f>$B$1&amp;" . "&amp;$A$1</f>
        <v>МП "Салехардэнерго" станция Салехард . Ямало-Ненецкий автономный округ</v>
      </c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 t="str">
        <f>$B$1&amp;" . "&amp;$A$1</f>
        <v>МП "Салехардэнерго" станция Салехард . Ямало-Ненецкий автономный округ</v>
      </c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 t="str">
        <f>$B$1&amp;" . "&amp;$A$1</f>
        <v>МП "Салехардэнерго" станция Салехард . Ямало-Ненецкий автономный округ</v>
      </c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 t="str">
        <f>$B$1&amp;" . "&amp;$A$1</f>
        <v>МП "Салехардэнерго" станция Салехард . Ямало-Ненецкий автономный округ</v>
      </c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 t="str">
        <f>$B$1&amp;" . "&amp;$A$1</f>
        <v>МП "Салехардэнерго" станция Салехард . Ямало-Ненецкий автономный округ</v>
      </c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 t="str">
        <f>$B$1&amp;" . "&amp;$A$1</f>
        <v>МП "Салехардэнерго" станция Салехард . Ямало-Ненецкий автономный округ</v>
      </c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 t="str">
        <f>$B$1&amp;" . "&amp;$A$1</f>
        <v>МП "Салехардэнерго" станция Салехард . Ямало-Ненецкий автономный округ</v>
      </c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 t="str">
        <f>$B$1&amp;" . "&amp;$A$1</f>
        <v>МП "Салехардэнерго" станция Салехард . Ямало-Ненецкий автономный округ</v>
      </c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 t="str">
        <f>$B$1&amp;" . "&amp;$A$1</f>
        <v>МП "Салехардэнерго" станция Салехард . Ямало-Ненецкий автономный округ</v>
      </c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 t="str">
        <f>$B$1&amp;" . "&amp;$A$1</f>
        <v>МП "Салехардэнерго" станция Салехард . Ямало-Ненецкий автономный округ</v>
      </c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119"/>
    </row>
    <row r="8" spans="1:162" x14ac:dyDescent="0.25">
      <c r="B8" s="74"/>
      <c r="D8" s="119"/>
      <c r="E8" s="119"/>
      <c r="F8" s="80" t="str">
        <f>G3&amp;" "&amp;$D$1&amp; " г."</f>
        <v>Январь 2025 г.</v>
      </c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 t="str">
        <f>S3&amp;" "&amp;$D$1&amp; " г."</f>
        <v>Февраль 2025 г.</v>
      </c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 t="str">
        <f>AE3&amp;" "&amp;$D$1&amp; " г."</f>
        <v>Март 2025 г.</v>
      </c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 t="str">
        <f>AQ3&amp;" "&amp;$D$1&amp; " г."</f>
        <v>Апрель 2025 г.</v>
      </c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 t="str">
        <f>BC3&amp;" "&amp;$D$1&amp; " г."</f>
        <v>Май 2025 г.</v>
      </c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 t="str">
        <f>BO3&amp;" "&amp;$D$1&amp; " г."</f>
        <v>Июнь 2025 г.</v>
      </c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 t="str">
        <f>CA3&amp;" "&amp;$D$1&amp; " г."</f>
        <v>Июль 2025 г.</v>
      </c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 t="str">
        <f>CM3&amp;" "&amp;$D$1&amp; " г."</f>
        <v>Август 2025 г.</v>
      </c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 t="str">
        <f>CY3&amp;" "&amp;$D$1&amp; " г."</f>
        <v>Сентябрь 2025 г.</v>
      </c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 t="str">
        <f>DK3&amp;" "&amp;$D$1&amp; " г."</f>
        <v>Октябрь 2025 г.</v>
      </c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 t="str">
        <f>DW3&amp;" "&amp;$D$1&amp; " г."</f>
        <v>Ноябрь 2025 г.</v>
      </c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 t="str">
        <f>EI3&amp;" "&amp;$D$1&amp; " г."</f>
        <v>Декабрь 2025 г.</v>
      </c>
      <c r="EI8" s="80"/>
      <c r="EJ8" s="80"/>
      <c r="EK8" s="80"/>
      <c r="EL8" s="80"/>
      <c r="EM8" s="80"/>
      <c r="EN8" s="80"/>
      <c r="EO8" s="80"/>
      <c r="EP8" s="80"/>
      <c r="EQ8" s="80"/>
      <c r="ER8" s="80"/>
      <c r="ES8" s="80"/>
      <c r="ET8" s="80" t="str">
        <f>EU3&amp;" "&amp;$D$1</f>
        <v>Год 2025</v>
      </c>
      <c r="EU8" s="80"/>
      <c r="EV8" s="80"/>
      <c r="EW8" s="80"/>
      <c r="EX8" s="80"/>
      <c r="EY8" s="80"/>
      <c r="EZ8" s="80"/>
      <c r="FA8" s="80"/>
      <c r="FB8" s="80"/>
      <c r="FC8" s="80"/>
      <c r="FD8" s="80"/>
      <c r="FE8" s="80"/>
      <c r="FF8" s="119"/>
    </row>
    <row r="9" spans="1:162" ht="22.5" x14ac:dyDescent="0.25">
      <c r="B9" s="74"/>
      <c r="D9" s="119"/>
      <c r="E9" s="119"/>
      <c r="F9" s="123" t="s">
        <v>223</v>
      </c>
      <c r="G9" s="123" t="s">
        <v>224</v>
      </c>
      <c r="H9" s="123" t="s">
        <v>225</v>
      </c>
      <c r="I9" s="123"/>
      <c r="J9" s="123"/>
      <c r="K9" s="123" t="s">
        <v>199</v>
      </c>
      <c r="L9" s="123"/>
      <c r="M9" s="123"/>
      <c r="N9" s="102" t="s">
        <v>226</v>
      </c>
      <c r="O9" s="123" t="s">
        <v>227</v>
      </c>
      <c r="P9" s="124" t="s">
        <v>228</v>
      </c>
      <c r="Q9" s="124" t="s">
        <v>229</v>
      </c>
      <c r="R9" s="123" t="s">
        <v>223</v>
      </c>
      <c r="S9" s="123" t="s">
        <v>224</v>
      </c>
      <c r="T9" s="123" t="s">
        <v>225</v>
      </c>
      <c r="U9" s="123"/>
      <c r="V9" s="123"/>
      <c r="W9" s="123" t="s">
        <v>199</v>
      </c>
      <c r="X9" s="123"/>
      <c r="Y9" s="123"/>
      <c r="Z9" s="102" t="s">
        <v>226</v>
      </c>
      <c r="AA9" s="123" t="s">
        <v>227</v>
      </c>
      <c r="AB9" s="123" t="s">
        <v>228</v>
      </c>
      <c r="AC9" s="123" t="s">
        <v>229</v>
      </c>
      <c r="AD9" s="123" t="s">
        <v>223</v>
      </c>
      <c r="AE9" s="123" t="s">
        <v>224</v>
      </c>
      <c r="AF9" s="123" t="s">
        <v>225</v>
      </c>
      <c r="AG9" s="123"/>
      <c r="AH9" s="123"/>
      <c r="AI9" s="123" t="s">
        <v>199</v>
      </c>
      <c r="AJ9" s="123"/>
      <c r="AK9" s="123"/>
      <c r="AL9" s="102" t="s">
        <v>226</v>
      </c>
      <c r="AM9" s="123" t="s">
        <v>227</v>
      </c>
      <c r="AN9" s="123" t="s">
        <v>228</v>
      </c>
      <c r="AO9" s="123" t="s">
        <v>229</v>
      </c>
      <c r="AP9" s="123" t="s">
        <v>223</v>
      </c>
      <c r="AQ9" s="123" t="s">
        <v>224</v>
      </c>
      <c r="AR9" s="123" t="s">
        <v>225</v>
      </c>
      <c r="AS9" s="123"/>
      <c r="AT9" s="123"/>
      <c r="AU9" s="123" t="s">
        <v>199</v>
      </c>
      <c r="AV9" s="123"/>
      <c r="AW9" s="123"/>
      <c r="AX9" s="102" t="s">
        <v>226</v>
      </c>
      <c r="AY9" s="123" t="s">
        <v>227</v>
      </c>
      <c r="AZ9" s="123" t="s">
        <v>228</v>
      </c>
      <c r="BA9" s="123" t="s">
        <v>229</v>
      </c>
      <c r="BB9" s="123" t="s">
        <v>223</v>
      </c>
      <c r="BC9" s="123" t="s">
        <v>224</v>
      </c>
      <c r="BD9" s="123" t="s">
        <v>225</v>
      </c>
      <c r="BE9" s="123"/>
      <c r="BF9" s="123"/>
      <c r="BG9" s="123" t="s">
        <v>199</v>
      </c>
      <c r="BH9" s="123"/>
      <c r="BI9" s="123"/>
      <c r="BJ9" s="102" t="s">
        <v>226</v>
      </c>
      <c r="BK9" s="123" t="s">
        <v>227</v>
      </c>
      <c r="BL9" s="123" t="s">
        <v>228</v>
      </c>
      <c r="BM9" s="123" t="s">
        <v>229</v>
      </c>
      <c r="BN9" s="123" t="s">
        <v>223</v>
      </c>
      <c r="BO9" s="123" t="s">
        <v>224</v>
      </c>
      <c r="BP9" s="123" t="s">
        <v>225</v>
      </c>
      <c r="BQ9" s="123"/>
      <c r="BR9" s="123"/>
      <c r="BS9" s="123" t="s">
        <v>199</v>
      </c>
      <c r="BT9" s="123"/>
      <c r="BU9" s="123"/>
      <c r="BV9" s="102" t="s">
        <v>226</v>
      </c>
      <c r="BW9" s="123" t="s">
        <v>227</v>
      </c>
      <c r="BX9" s="123" t="s">
        <v>228</v>
      </c>
      <c r="BY9" s="123" t="s">
        <v>229</v>
      </c>
      <c r="BZ9" s="123" t="s">
        <v>223</v>
      </c>
      <c r="CA9" s="123" t="s">
        <v>224</v>
      </c>
      <c r="CB9" s="123" t="s">
        <v>225</v>
      </c>
      <c r="CC9" s="123"/>
      <c r="CD9" s="123"/>
      <c r="CE9" s="123" t="s">
        <v>199</v>
      </c>
      <c r="CF9" s="123"/>
      <c r="CG9" s="123"/>
      <c r="CH9" s="102" t="s">
        <v>226</v>
      </c>
      <c r="CI9" s="123" t="s">
        <v>227</v>
      </c>
      <c r="CJ9" s="123" t="s">
        <v>228</v>
      </c>
      <c r="CK9" s="123" t="s">
        <v>229</v>
      </c>
      <c r="CL9" s="123" t="s">
        <v>223</v>
      </c>
      <c r="CM9" s="123" t="s">
        <v>224</v>
      </c>
      <c r="CN9" s="123" t="s">
        <v>225</v>
      </c>
      <c r="CO9" s="123"/>
      <c r="CP9" s="123"/>
      <c r="CQ9" s="123" t="s">
        <v>199</v>
      </c>
      <c r="CR9" s="123"/>
      <c r="CS9" s="123"/>
      <c r="CT9" s="102" t="s">
        <v>226</v>
      </c>
      <c r="CU9" s="123" t="s">
        <v>227</v>
      </c>
      <c r="CV9" s="123" t="s">
        <v>228</v>
      </c>
      <c r="CW9" s="123" t="s">
        <v>229</v>
      </c>
      <c r="CX9" s="123" t="s">
        <v>223</v>
      </c>
      <c r="CY9" s="123" t="s">
        <v>224</v>
      </c>
      <c r="CZ9" s="123" t="s">
        <v>225</v>
      </c>
      <c r="DA9" s="123"/>
      <c r="DB9" s="123"/>
      <c r="DC9" s="123" t="s">
        <v>199</v>
      </c>
      <c r="DD9" s="123"/>
      <c r="DE9" s="123"/>
      <c r="DF9" s="102" t="s">
        <v>226</v>
      </c>
      <c r="DG9" s="123" t="s">
        <v>227</v>
      </c>
      <c r="DH9" s="123" t="s">
        <v>228</v>
      </c>
      <c r="DI9" s="123" t="s">
        <v>229</v>
      </c>
      <c r="DJ9" s="123" t="s">
        <v>223</v>
      </c>
      <c r="DK9" s="123" t="s">
        <v>224</v>
      </c>
      <c r="DL9" s="123" t="s">
        <v>225</v>
      </c>
      <c r="DM9" s="123"/>
      <c r="DN9" s="123"/>
      <c r="DO9" s="123" t="s">
        <v>199</v>
      </c>
      <c r="DP9" s="123"/>
      <c r="DQ9" s="123"/>
      <c r="DR9" s="102" t="s">
        <v>226</v>
      </c>
      <c r="DS9" s="123" t="s">
        <v>227</v>
      </c>
      <c r="DT9" s="123" t="s">
        <v>228</v>
      </c>
      <c r="DU9" s="123" t="s">
        <v>229</v>
      </c>
      <c r="DV9" s="123" t="s">
        <v>223</v>
      </c>
      <c r="DW9" s="123" t="s">
        <v>224</v>
      </c>
      <c r="DX9" s="123" t="s">
        <v>225</v>
      </c>
      <c r="DY9" s="123"/>
      <c r="DZ9" s="123"/>
      <c r="EA9" s="123" t="s">
        <v>199</v>
      </c>
      <c r="EB9" s="123"/>
      <c r="EC9" s="123"/>
      <c r="ED9" s="102" t="s">
        <v>226</v>
      </c>
      <c r="EE9" s="123" t="s">
        <v>227</v>
      </c>
      <c r="EF9" s="123" t="s">
        <v>228</v>
      </c>
      <c r="EG9" s="123" t="s">
        <v>229</v>
      </c>
      <c r="EH9" s="123" t="s">
        <v>223</v>
      </c>
      <c r="EI9" s="123" t="s">
        <v>224</v>
      </c>
      <c r="EJ9" s="123" t="s">
        <v>225</v>
      </c>
      <c r="EK9" s="123"/>
      <c r="EL9" s="123"/>
      <c r="EM9" s="123" t="s">
        <v>199</v>
      </c>
      <c r="EN9" s="123"/>
      <c r="EO9" s="123"/>
      <c r="EP9" s="102" t="s">
        <v>226</v>
      </c>
      <c r="EQ9" s="123" t="s">
        <v>227</v>
      </c>
      <c r="ER9" s="123" t="s">
        <v>228</v>
      </c>
      <c r="ES9" s="123" t="s">
        <v>229</v>
      </c>
      <c r="ET9" s="123" t="s">
        <v>223</v>
      </c>
      <c r="EU9" s="123" t="s">
        <v>224</v>
      </c>
      <c r="EV9" s="123" t="s">
        <v>225</v>
      </c>
      <c r="EW9" s="123"/>
      <c r="EX9" s="123"/>
      <c r="EY9" s="123" t="s">
        <v>199</v>
      </c>
      <c r="EZ9" s="123"/>
      <c r="FA9" s="123"/>
      <c r="FB9" s="102" t="s">
        <v>226</v>
      </c>
      <c r="FC9" s="123" t="s">
        <v>227</v>
      </c>
      <c r="FD9" s="123" t="s">
        <v>228</v>
      </c>
      <c r="FE9" s="123" t="s">
        <v>229</v>
      </c>
      <c r="FF9" s="119"/>
    </row>
    <row r="10" spans="1:162" x14ac:dyDescent="0.25">
      <c r="B10" s="74"/>
      <c r="D10" s="119"/>
      <c r="E10" s="119"/>
      <c r="F10" s="123"/>
      <c r="G10" s="123"/>
      <c r="H10" s="123" t="s">
        <v>207</v>
      </c>
      <c r="I10" s="123" t="s">
        <v>205</v>
      </c>
      <c r="J10" s="123" t="s">
        <v>204</v>
      </c>
      <c r="K10" s="123" t="s">
        <v>207</v>
      </c>
      <c r="L10" s="123" t="s">
        <v>208</v>
      </c>
      <c r="M10" s="123" t="s">
        <v>230</v>
      </c>
      <c r="N10" s="123" t="s">
        <v>231</v>
      </c>
      <c r="O10" s="123"/>
      <c r="P10" s="123"/>
      <c r="Q10" s="123"/>
      <c r="R10" s="123"/>
      <c r="S10" s="123"/>
      <c r="T10" s="123" t="s">
        <v>207</v>
      </c>
      <c r="U10" s="123" t="s">
        <v>205</v>
      </c>
      <c r="V10" s="123" t="s">
        <v>204</v>
      </c>
      <c r="W10" s="123" t="s">
        <v>207</v>
      </c>
      <c r="X10" s="123" t="s">
        <v>208</v>
      </c>
      <c r="Y10" s="123" t="s">
        <v>230</v>
      </c>
      <c r="Z10" s="123" t="s">
        <v>231</v>
      </c>
      <c r="AA10" s="123"/>
      <c r="AB10" s="123"/>
      <c r="AC10" s="123"/>
      <c r="AD10" s="123"/>
      <c r="AE10" s="123"/>
      <c r="AF10" s="123" t="s">
        <v>207</v>
      </c>
      <c r="AG10" s="123" t="s">
        <v>205</v>
      </c>
      <c r="AH10" s="123" t="s">
        <v>204</v>
      </c>
      <c r="AI10" s="123" t="s">
        <v>207</v>
      </c>
      <c r="AJ10" s="123" t="s">
        <v>208</v>
      </c>
      <c r="AK10" s="123" t="s">
        <v>230</v>
      </c>
      <c r="AL10" s="123" t="s">
        <v>231</v>
      </c>
      <c r="AM10" s="123"/>
      <c r="AN10" s="123"/>
      <c r="AO10" s="123"/>
      <c r="AP10" s="123"/>
      <c r="AQ10" s="123"/>
      <c r="AR10" s="123" t="s">
        <v>207</v>
      </c>
      <c r="AS10" s="123" t="s">
        <v>205</v>
      </c>
      <c r="AT10" s="123" t="s">
        <v>204</v>
      </c>
      <c r="AU10" s="123" t="s">
        <v>207</v>
      </c>
      <c r="AV10" s="123" t="s">
        <v>208</v>
      </c>
      <c r="AW10" s="123" t="s">
        <v>230</v>
      </c>
      <c r="AX10" s="123" t="s">
        <v>231</v>
      </c>
      <c r="AY10" s="123"/>
      <c r="AZ10" s="123"/>
      <c r="BA10" s="123"/>
      <c r="BB10" s="123"/>
      <c r="BC10" s="123"/>
      <c r="BD10" s="123" t="s">
        <v>207</v>
      </c>
      <c r="BE10" s="123" t="s">
        <v>205</v>
      </c>
      <c r="BF10" s="123" t="s">
        <v>204</v>
      </c>
      <c r="BG10" s="123" t="s">
        <v>207</v>
      </c>
      <c r="BH10" s="123" t="s">
        <v>208</v>
      </c>
      <c r="BI10" s="123" t="s">
        <v>230</v>
      </c>
      <c r="BJ10" s="123" t="s">
        <v>231</v>
      </c>
      <c r="BK10" s="123"/>
      <c r="BL10" s="123"/>
      <c r="BM10" s="123"/>
      <c r="BN10" s="123"/>
      <c r="BO10" s="123"/>
      <c r="BP10" s="123" t="s">
        <v>207</v>
      </c>
      <c r="BQ10" s="123" t="s">
        <v>205</v>
      </c>
      <c r="BR10" s="123" t="s">
        <v>204</v>
      </c>
      <c r="BS10" s="123" t="s">
        <v>207</v>
      </c>
      <c r="BT10" s="123" t="s">
        <v>208</v>
      </c>
      <c r="BU10" s="123" t="s">
        <v>230</v>
      </c>
      <c r="BV10" s="123" t="s">
        <v>231</v>
      </c>
      <c r="BW10" s="123"/>
      <c r="BX10" s="123"/>
      <c r="BY10" s="123"/>
      <c r="BZ10" s="123"/>
      <c r="CA10" s="123"/>
      <c r="CB10" s="123" t="s">
        <v>207</v>
      </c>
      <c r="CC10" s="123" t="s">
        <v>205</v>
      </c>
      <c r="CD10" s="123" t="s">
        <v>204</v>
      </c>
      <c r="CE10" s="123" t="s">
        <v>207</v>
      </c>
      <c r="CF10" s="123" t="s">
        <v>208</v>
      </c>
      <c r="CG10" s="123" t="s">
        <v>230</v>
      </c>
      <c r="CH10" s="123" t="s">
        <v>231</v>
      </c>
      <c r="CI10" s="123"/>
      <c r="CJ10" s="123"/>
      <c r="CK10" s="123"/>
      <c r="CL10" s="123"/>
      <c r="CM10" s="123"/>
      <c r="CN10" s="123" t="s">
        <v>207</v>
      </c>
      <c r="CO10" s="123" t="s">
        <v>205</v>
      </c>
      <c r="CP10" s="123" t="s">
        <v>204</v>
      </c>
      <c r="CQ10" s="123" t="s">
        <v>207</v>
      </c>
      <c r="CR10" s="123" t="s">
        <v>208</v>
      </c>
      <c r="CS10" s="123" t="s">
        <v>230</v>
      </c>
      <c r="CT10" s="123" t="s">
        <v>231</v>
      </c>
      <c r="CU10" s="123"/>
      <c r="CV10" s="123"/>
      <c r="CW10" s="123"/>
      <c r="CX10" s="123"/>
      <c r="CY10" s="123"/>
      <c r="CZ10" s="123" t="s">
        <v>207</v>
      </c>
      <c r="DA10" s="123" t="s">
        <v>205</v>
      </c>
      <c r="DB10" s="123" t="s">
        <v>204</v>
      </c>
      <c r="DC10" s="123" t="s">
        <v>207</v>
      </c>
      <c r="DD10" s="123" t="s">
        <v>208</v>
      </c>
      <c r="DE10" s="123" t="s">
        <v>230</v>
      </c>
      <c r="DF10" s="123" t="s">
        <v>231</v>
      </c>
      <c r="DG10" s="123"/>
      <c r="DH10" s="123"/>
      <c r="DI10" s="123"/>
      <c r="DJ10" s="123"/>
      <c r="DK10" s="123"/>
      <c r="DL10" s="123" t="s">
        <v>207</v>
      </c>
      <c r="DM10" s="123" t="s">
        <v>205</v>
      </c>
      <c r="DN10" s="123" t="s">
        <v>204</v>
      </c>
      <c r="DO10" s="123" t="s">
        <v>207</v>
      </c>
      <c r="DP10" s="123" t="s">
        <v>208</v>
      </c>
      <c r="DQ10" s="123" t="s">
        <v>230</v>
      </c>
      <c r="DR10" s="123" t="s">
        <v>231</v>
      </c>
      <c r="DS10" s="123"/>
      <c r="DT10" s="123"/>
      <c r="DU10" s="123"/>
      <c r="DV10" s="123"/>
      <c r="DW10" s="123"/>
      <c r="DX10" s="123" t="s">
        <v>207</v>
      </c>
      <c r="DY10" s="123" t="s">
        <v>205</v>
      </c>
      <c r="DZ10" s="123" t="s">
        <v>204</v>
      </c>
      <c r="EA10" s="123" t="s">
        <v>207</v>
      </c>
      <c r="EB10" s="123" t="s">
        <v>208</v>
      </c>
      <c r="EC10" s="123" t="s">
        <v>230</v>
      </c>
      <c r="ED10" s="123" t="s">
        <v>231</v>
      </c>
      <c r="EE10" s="123"/>
      <c r="EF10" s="123"/>
      <c r="EG10" s="123"/>
      <c r="EH10" s="123"/>
      <c r="EI10" s="123"/>
      <c r="EJ10" s="123" t="s">
        <v>207</v>
      </c>
      <c r="EK10" s="123" t="s">
        <v>205</v>
      </c>
      <c r="EL10" s="123" t="s">
        <v>204</v>
      </c>
      <c r="EM10" s="123" t="s">
        <v>207</v>
      </c>
      <c r="EN10" s="123" t="s">
        <v>208</v>
      </c>
      <c r="EO10" s="123" t="s">
        <v>230</v>
      </c>
      <c r="EP10" s="123" t="s">
        <v>231</v>
      </c>
      <c r="EQ10" s="123"/>
      <c r="ER10" s="123"/>
      <c r="ES10" s="123"/>
      <c r="ET10" s="123"/>
      <c r="EU10" s="123"/>
      <c r="EV10" s="123" t="s">
        <v>207</v>
      </c>
      <c r="EW10" s="123" t="s">
        <v>205</v>
      </c>
      <c r="EX10" s="123" t="s">
        <v>204</v>
      </c>
      <c r="EY10" s="123" t="s">
        <v>207</v>
      </c>
      <c r="EZ10" s="123" t="s">
        <v>208</v>
      </c>
      <c r="FA10" s="123" t="s">
        <v>230</v>
      </c>
      <c r="FB10" s="123" t="s">
        <v>231</v>
      </c>
      <c r="FC10" s="123"/>
      <c r="FD10" s="123"/>
      <c r="FE10" s="123"/>
      <c r="FF10" s="119"/>
    </row>
    <row r="11" spans="1:162" x14ac:dyDescent="0.25">
      <c r="B11" s="74"/>
      <c r="D11" s="119"/>
      <c r="E11" s="119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  <c r="BW11" s="123"/>
      <c r="BX11" s="123"/>
      <c r="BY11" s="123"/>
      <c r="BZ11" s="123"/>
      <c r="CA11" s="123"/>
      <c r="CB11" s="123"/>
      <c r="CC11" s="123"/>
      <c r="CD11" s="123"/>
      <c r="CE11" s="123"/>
      <c r="CF11" s="123"/>
      <c r="CG11" s="123"/>
      <c r="CH11" s="123"/>
      <c r="CI11" s="123"/>
      <c r="CJ11" s="123"/>
      <c r="CK11" s="123"/>
      <c r="CL11" s="123"/>
      <c r="CM11" s="123"/>
      <c r="CN11" s="123"/>
      <c r="CO11" s="123"/>
      <c r="CP11" s="123"/>
      <c r="CQ11" s="123"/>
      <c r="CR11" s="123"/>
      <c r="CS11" s="123"/>
      <c r="CT11" s="123"/>
      <c r="CU11" s="123"/>
      <c r="CV11" s="123"/>
      <c r="CW11" s="123"/>
      <c r="CX11" s="123"/>
      <c r="CY11" s="123"/>
      <c r="CZ11" s="123"/>
      <c r="DA11" s="123"/>
      <c r="DB11" s="123"/>
      <c r="DC11" s="123"/>
      <c r="DD11" s="123"/>
      <c r="DE11" s="123"/>
      <c r="DF11" s="123"/>
      <c r="DG11" s="123"/>
      <c r="DH11" s="123"/>
      <c r="DI11" s="123"/>
      <c r="DJ11" s="123"/>
      <c r="DK11" s="123"/>
      <c r="DL11" s="123"/>
      <c r="DM11" s="123"/>
      <c r="DN11" s="123"/>
      <c r="DO11" s="123"/>
      <c r="DP11" s="123"/>
      <c r="DQ11" s="123"/>
      <c r="DR11" s="123"/>
      <c r="DS11" s="123"/>
      <c r="DT11" s="123"/>
      <c r="DU11" s="123"/>
      <c r="DV11" s="123"/>
      <c r="DW11" s="123"/>
      <c r="DX11" s="123"/>
      <c r="DY11" s="123"/>
      <c r="DZ11" s="123"/>
      <c r="EA11" s="123"/>
      <c r="EB11" s="123"/>
      <c r="EC11" s="123"/>
      <c r="ED11" s="123"/>
      <c r="EE11" s="123"/>
      <c r="EF11" s="123"/>
      <c r="EG11" s="123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19"/>
    </row>
    <row r="12" spans="1:162" ht="15" x14ac:dyDescent="0.25">
      <c r="B12" s="74"/>
      <c r="D12" s="84" t="s">
        <v>216</v>
      </c>
      <c r="E12" s="85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3"/>
      <c r="U12" s="103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3"/>
    </row>
    <row r="13" spans="1:162" s="89" customFormat="1" ht="15" x14ac:dyDescent="0.25">
      <c r="A13" s="104" t="s">
        <v>217</v>
      </c>
      <c r="B13" s="88"/>
      <c r="D13" s="105" t="s">
        <v>217</v>
      </c>
      <c r="E13" s="122" t="str">
        <f>'[1]Справочник ГТП'!C3</f>
        <v/>
      </c>
      <c r="F13" s="91">
        <v>0.4</v>
      </c>
      <c r="G13" s="91">
        <v>0.4</v>
      </c>
      <c r="H13" s="91">
        <v>0.2</v>
      </c>
      <c r="I13" s="91">
        <v>0</v>
      </c>
      <c r="J13" s="91">
        <v>0.2</v>
      </c>
      <c r="K13" s="94"/>
      <c r="L13" s="93">
        <v>-0.19317150806451613</v>
      </c>
      <c r="M13" s="92"/>
      <c r="N13" s="106"/>
      <c r="O13" s="93">
        <v>-0.19317150806451613</v>
      </c>
      <c r="P13" s="91">
        <v>6.8284919354838708E-3</v>
      </c>
      <c r="Q13" s="91">
        <v>0</v>
      </c>
      <c r="R13" s="91">
        <v>0.4</v>
      </c>
      <c r="S13" s="91">
        <v>0.4</v>
      </c>
      <c r="T13" s="91">
        <v>0.2</v>
      </c>
      <c r="U13" s="91">
        <v>0</v>
      </c>
      <c r="V13" s="91">
        <v>0.2</v>
      </c>
      <c r="W13" s="94"/>
      <c r="X13" s="93">
        <v>-0.19385791091954024</v>
      </c>
      <c r="Y13" s="92"/>
      <c r="Z13" s="106"/>
      <c r="AA13" s="93">
        <v>-0.19385791091954024</v>
      </c>
      <c r="AB13" s="91">
        <v>6.1420890804597698E-3</v>
      </c>
      <c r="AC13" s="91">
        <v>0</v>
      </c>
      <c r="AD13" s="91">
        <v>0.4</v>
      </c>
      <c r="AE13" s="91">
        <v>0.4</v>
      </c>
      <c r="AF13" s="91">
        <v>0.2</v>
      </c>
      <c r="AG13" s="91">
        <v>0</v>
      </c>
      <c r="AH13" s="91">
        <v>0.2</v>
      </c>
      <c r="AI13" s="94"/>
      <c r="AJ13" s="93">
        <v>-0.19431878897849464</v>
      </c>
      <c r="AK13" s="92"/>
      <c r="AL13" s="106"/>
      <c r="AM13" s="93">
        <v>-0.19431878897849464</v>
      </c>
      <c r="AN13" s="91">
        <v>5.6812110215053767E-3</v>
      </c>
      <c r="AO13" s="91">
        <v>0</v>
      </c>
      <c r="AP13" s="91">
        <v>0.4</v>
      </c>
      <c r="AQ13" s="91">
        <v>0.4</v>
      </c>
      <c r="AR13" s="91">
        <v>0.2</v>
      </c>
      <c r="AS13" s="91">
        <v>0</v>
      </c>
      <c r="AT13" s="91">
        <v>0.2</v>
      </c>
      <c r="AU13" s="94"/>
      <c r="AV13" s="93">
        <v>-0.19530136111111113</v>
      </c>
      <c r="AW13" s="92"/>
      <c r="AX13" s="106"/>
      <c r="AY13" s="93">
        <v>-0.19530136111111113</v>
      </c>
      <c r="AZ13" s="91">
        <v>4.6986388888888894E-3</v>
      </c>
      <c r="BA13" s="91">
        <v>0</v>
      </c>
      <c r="BB13" s="91">
        <v>0.4</v>
      </c>
      <c r="BC13" s="91">
        <v>0.4</v>
      </c>
      <c r="BD13" s="91">
        <v>0.2</v>
      </c>
      <c r="BE13" s="91">
        <v>0</v>
      </c>
      <c r="BF13" s="91">
        <v>0.2</v>
      </c>
      <c r="BG13" s="94"/>
      <c r="BH13" s="93">
        <v>-0.19640246102150538</v>
      </c>
      <c r="BI13" s="92"/>
      <c r="BJ13" s="106"/>
      <c r="BK13" s="93">
        <v>-0.19640246102150538</v>
      </c>
      <c r="BL13" s="91">
        <v>3.5975389784946238E-3</v>
      </c>
      <c r="BM13" s="91">
        <v>0</v>
      </c>
      <c r="BN13" s="91">
        <v>0.4</v>
      </c>
      <c r="BO13" s="91">
        <v>0.4</v>
      </c>
      <c r="BP13" s="91">
        <v>0.2</v>
      </c>
      <c r="BQ13" s="91">
        <v>0</v>
      </c>
      <c r="BR13" s="91">
        <v>0.2</v>
      </c>
      <c r="BS13" s="94"/>
      <c r="BT13" s="93">
        <v>-0.19703811944444447</v>
      </c>
      <c r="BU13" s="92"/>
      <c r="BV13" s="106"/>
      <c r="BW13" s="93">
        <v>-0.19703811944444447</v>
      </c>
      <c r="BX13" s="91">
        <v>2.9618805555555552E-3</v>
      </c>
      <c r="BY13" s="91">
        <v>0</v>
      </c>
      <c r="BZ13" s="91">
        <v>0.4</v>
      </c>
      <c r="CA13" s="91">
        <v>0.4</v>
      </c>
      <c r="CB13" s="91">
        <v>0.2</v>
      </c>
      <c r="CC13" s="91">
        <v>0</v>
      </c>
      <c r="CD13" s="91">
        <v>0.2</v>
      </c>
      <c r="CE13" s="94"/>
      <c r="CF13" s="93">
        <v>-0.19761820026881721</v>
      </c>
      <c r="CG13" s="92"/>
      <c r="CH13" s="106"/>
      <c r="CI13" s="93">
        <v>-0.19761820026881721</v>
      </c>
      <c r="CJ13" s="93">
        <v>2.3817997311827957E-3</v>
      </c>
      <c r="CK13" s="91">
        <v>0</v>
      </c>
      <c r="CL13" s="91">
        <v>0.4</v>
      </c>
      <c r="CM13" s="91">
        <v>0.4</v>
      </c>
      <c r="CN13" s="91">
        <v>0.2</v>
      </c>
      <c r="CO13" s="91">
        <v>0</v>
      </c>
      <c r="CP13" s="91">
        <v>0.2</v>
      </c>
      <c r="CQ13" s="94"/>
      <c r="CR13" s="93">
        <v>-0.19714938844086022</v>
      </c>
      <c r="CS13" s="92"/>
      <c r="CT13" s="106"/>
      <c r="CU13" s="93">
        <v>-0.19714938844086022</v>
      </c>
      <c r="CV13" s="91">
        <v>2.8506115591397851E-3</v>
      </c>
      <c r="CW13" s="91">
        <v>0</v>
      </c>
      <c r="CX13" s="91">
        <v>0.4</v>
      </c>
      <c r="CY13" s="91">
        <v>0.4</v>
      </c>
      <c r="CZ13" s="91">
        <v>0.2</v>
      </c>
      <c r="DA13" s="91">
        <v>0</v>
      </c>
      <c r="DB13" s="91">
        <v>0.2</v>
      </c>
      <c r="DC13" s="94"/>
      <c r="DD13" s="93">
        <v>-0.19624125555555558</v>
      </c>
      <c r="DE13" s="92"/>
      <c r="DF13" s="106"/>
      <c r="DG13" s="93">
        <v>-0.19624125555555558</v>
      </c>
      <c r="DH13" s="93">
        <v>3.7587444444444444E-3</v>
      </c>
      <c r="DI13" s="91">
        <v>0</v>
      </c>
      <c r="DJ13" s="91">
        <v>0.4</v>
      </c>
      <c r="DK13" s="91">
        <v>0.4</v>
      </c>
      <c r="DL13" s="91">
        <v>0.2</v>
      </c>
      <c r="DM13" s="91">
        <v>0</v>
      </c>
      <c r="DN13" s="91">
        <v>0.2</v>
      </c>
      <c r="DO13" s="94"/>
      <c r="DP13" s="93">
        <v>-0.19535667741935486</v>
      </c>
      <c r="DQ13" s="92"/>
      <c r="DR13" s="106"/>
      <c r="DS13" s="93">
        <v>-0.19535667741935486</v>
      </c>
      <c r="DT13" s="91">
        <v>4.6433225806451614E-3</v>
      </c>
      <c r="DU13" s="91">
        <v>0</v>
      </c>
      <c r="DV13" s="91">
        <v>0.4</v>
      </c>
      <c r="DW13" s="91">
        <v>0.4</v>
      </c>
      <c r="DX13" s="91">
        <v>0.2</v>
      </c>
      <c r="DY13" s="91">
        <v>0</v>
      </c>
      <c r="DZ13" s="91">
        <v>0.2</v>
      </c>
      <c r="EA13" s="94"/>
      <c r="EB13" s="93">
        <v>-0.19417938055555556</v>
      </c>
      <c r="EC13" s="92"/>
      <c r="ED13" s="106"/>
      <c r="EE13" s="93">
        <v>-0.19417938055555556</v>
      </c>
      <c r="EF13" s="93">
        <v>5.8206194444444439E-3</v>
      </c>
      <c r="EG13" s="91">
        <v>0</v>
      </c>
      <c r="EH13" s="91">
        <v>0.4</v>
      </c>
      <c r="EI13" s="91">
        <v>0.4</v>
      </c>
      <c r="EJ13" s="91">
        <v>0.2</v>
      </c>
      <c r="EK13" s="91">
        <v>0</v>
      </c>
      <c r="EL13" s="91">
        <v>0.2</v>
      </c>
      <c r="EM13" s="94"/>
      <c r="EN13" s="93">
        <v>-0.19336053091397851</v>
      </c>
      <c r="EO13" s="92"/>
      <c r="EP13" s="106"/>
      <c r="EQ13" s="93">
        <v>-0.19336053091397851</v>
      </c>
      <c r="ER13" s="91">
        <v>6.6394690860215044E-3</v>
      </c>
      <c r="ES13" s="91">
        <v>0</v>
      </c>
      <c r="ET13" s="93">
        <v>0.39999999999999997</v>
      </c>
      <c r="EU13" s="93">
        <v>0.39999999999999997</v>
      </c>
      <c r="EV13" s="93">
        <v>0.19999999999999998</v>
      </c>
      <c r="EW13" s="93">
        <v>0</v>
      </c>
      <c r="EX13" s="93">
        <v>0.19999999999999998</v>
      </c>
      <c r="EY13" s="94"/>
      <c r="EZ13" s="93">
        <v>-0.19533296522447779</v>
      </c>
      <c r="FA13" s="92"/>
      <c r="FB13" s="106"/>
      <c r="FC13" s="93">
        <v>-0.19533296522447779</v>
      </c>
      <c r="FD13" s="107">
        <v>4.667034775522186E-3</v>
      </c>
      <c r="FE13" s="107">
        <v>0</v>
      </c>
      <c r="FF13" s="95"/>
    </row>
    <row r="14" spans="1:162" s="89" customFormat="1" ht="33.75" x14ac:dyDescent="0.25">
      <c r="A14" s="104" t="s">
        <v>218</v>
      </c>
      <c r="B14" s="88"/>
      <c r="D14" s="61" t="s">
        <v>218</v>
      </c>
      <c r="E14" s="122"/>
      <c r="F14" s="91">
        <v>0</v>
      </c>
      <c r="G14" s="91">
        <v>0</v>
      </c>
      <c r="H14" s="91">
        <v>0</v>
      </c>
      <c r="I14" s="91">
        <v>0</v>
      </c>
      <c r="J14" s="94"/>
      <c r="K14" s="108"/>
      <c r="L14" s="93">
        <v>0</v>
      </c>
      <c r="M14" s="106"/>
      <c r="N14" s="94"/>
      <c r="O14" s="93">
        <v>0</v>
      </c>
      <c r="P14" s="93">
        <v>0</v>
      </c>
      <c r="Q14" s="93">
        <v>0</v>
      </c>
      <c r="R14" s="91">
        <v>0</v>
      </c>
      <c r="S14" s="91">
        <v>0</v>
      </c>
      <c r="T14" s="91">
        <v>0</v>
      </c>
      <c r="U14" s="91">
        <v>0</v>
      </c>
      <c r="V14" s="94"/>
      <c r="W14" s="108"/>
      <c r="X14" s="93">
        <v>0</v>
      </c>
      <c r="Y14" s="106"/>
      <c r="Z14" s="94"/>
      <c r="AA14" s="93">
        <v>0</v>
      </c>
      <c r="AB14" s="93">
        <v>0</v>
      </c>
      <c r="AC14" s="93">
        <v>0</v>
      </c>
      <c r="AD14" s="91">
        <v>0</v>
      </c>
      <c r="AE14" s="91">
        <v>0</v>
      </c>
      <c r="AF14" s="91">
        <v>0</v>
      </c>
      <c r="AG14" s="91">
        <v>0</v>
      </c>
      <c r="AH14" s="94"/>
      <c r="AI14" s="108"/>
      <c r="AJ14" s="93">
        <v>0</v>
      </c>
      <c r="AK14" s="106"/>
      <c r="AL14" s="94"/>
      <c r="AM14" s="93">
        <v>0</v>
      </c>
      <c r="AN14" s="93">
        <v>0</v>
      </c>
      <c r="AO14" s="93">
        <v>0</v>
      </c>
      <c r="AP14" s="91">
        <v>0</v>
      </c>
      <c r="AQ14" s="91">
        <v>0</v>
      </c>
      <c r="AR14" s="91">
        <v>0</v>
      </c>
      <c r="AS14" s="91">
        <v>0</v>
      </c>
      <c r="AT14" s="94"/>
      <c r="AU14" s="108"/>
      <c r="AV14" s="93">
        <v>0</v>
      </c>
      <c r="AW14" s="106"/>
      <c r="AX14" s="94"/>
      <c r="AY14" s="93">
        <v>0</v>
      </c>
      <c r="AZ14" s="93">
        <v>0</v>
      </c>
      <c r="BA14" s="93">
        <v>0</v>
      </c>
      <c r="BB14" s="91">
        <v>0</v>
      </c>
      <c r="BC14" s="91">
        <v>0</v>
      </c>
      <c r="BD14" s="91">
        <v>0</v>
      </c>
      <c r="BE14" s="91">
        <v>0</v>
      </c>
      <c r="BF14" s="94"/>
      <c r="BG14" s="108"/>
      <c r="BH14" s="93">
        <v>0</v>
      </c>
      <c r="BI14" s="106"/>
      <c r="BJ14" s="94"/>
      <c r="BK14" s="93">
        <v>0</v>
      </c>
      <c r="BL14" s="93">
        <v>0</v>
      </c>
      <c r="BM14" s="93">
        <v>0</v>
      </c>
      <c r="BN14" s="91">
        <v>0</v>
      </c>
      <c r="BO14" s="91">
        <v>0</v>
      </c>
      <c r="BP14" s="91">
        <v>0</v>
      </c>
      <c r="BQ14" s="91">
        <v>0</v>
      </c>
      <c r="BR14" s="94"/>
      <c r="BS14" s="108"/>
      <c r="BT14" s="93">
        <v>0</v>
      </c>
      <c r="BU14" s="106"/>
      <c r="BV14" s="94"/>
      <c r="BW14" s="93">
        <v>0</v>
      </c>
      <c r="BX14" s="93">
        <v>0</v>
      </c>
      <c r="BY14" s="93">
        <v>0</v>
      </c>
      <c r="BZ14" s="91">
        <v>0</v>
      </c>
      <c r="CA14" s="91">
        <v>0</v>
      </c>
      <c r="CB14" s="91">
        <v>0</v>
      </c>
      <c r="CC14" s="91">
        <v>0</v>
      </c>
      <c r="CD14" s="94"/>
      <c r="CE14" s="108"/>
      <c r="CF14" s="93">
        <v>0</v>
      </c>
      <c r="CG14" s="106"/>
      <c r="CH14" s="94"/>
      <c r="CI14" s="93">
        <v>0</v>
      </c>
      <c r="CJ14" s="93">
        <v>0</v>
      </c>
      <c r="CK14" s="93">
        <v>0</v>
      </c>
      <c r="CL14" s="91">
        <v>0</v>
      </c>
      <c r="CM14" s="91">
        <v>0</v>
      </c>
      <c r="CN14" s="91">
        <v>0</v>
      </c>
      <c r="CO14" s="91">
        <v>0</v>
      </c>
      <c r="CP14" s="94"/>
      <c r="CQ14" s="108"/>
      <c r="CR14" s="93">
        <v>0</v>
      </c>
      <c r="CS14" s="106"/>
      <c r="CT14" s="94"/>
      <c r="CU14" s="93">
        <v>0</v>
      </c>
      <c r="CV14" s="93">
        <v>0</v>
      </c>
      <c r="CW14" s="93">
        <v>0</v>
      </c>
      <c r="CX14" s="91">
        <v>0</v>
      </c>
      <c r="CY14" s="91">
        <v>0</v>
      </c>
      <c r="CZ14" s="91">
        <v>0</v>
      </c>
      <c r="DA14" s="91">
        <v>0</v>
      </c>
      <c r="DB14" s="94"/>
      <c r="DC14" s="108"/>
      <c r="DD14" s="93">
        <v>0</v>
      </c>
      <c r="DE14" s="106"/>
      <c r="DF14" s="94"/>
      <c r="DG14" s="93">
        <v>0</v>
      </c>
      <c r="DH14" s="93">
        <v>0</v>
      </c>
      <c r="DI14" s="93">
        <v>0</v>
      </c>
      <c r="DJ14" s="91">
        <v>0</v>
      </c>
      <c r="DK14" s="91">
        <v>0</v>
      </c>
      <c r="DL14" s="91">
        <v>0</v>
      </c>
      <c r="DM14" s="91">
        <v>0</v>
      </c>
      <c r="DN14" s="94"/>
      <c r="DO14" s="108"/>
      <c r="DP14" s="93">
        <v>0</v>
      </c>
      <c r="DQ14" s="106"/>
      <c r="DR14" s="94"/>
      <c r="DS14" s="93">
        <v>0</v>
      </c>
      <c r="DT14" s="93">
        <v>0</v>
      </c>
      <c r="DU14" s="93">
        <v>0</v>
      </c>
      <c r="DV14" s="91">
        <v>0</v>
      </c>
      <c r="DW14" s="91">
        <v>0</v>
      </c>
      <c r="DX14" s="91">
        <v>0</v>
      </c>
      <c r="DY14" s="91">
        <v>0</v>
      </c>
      <c r="DZ14" s="94"/>
      <c r="EA14" s="108"/>
      <c r="EB14" s="93">
        <v>0</v>
      </c>
      <c r="EC14" s="106"/>
      <c r="ED14" s="94"/>
      <c r="EE14" s="93">
        <v>0</v>
      </c>
      <c r="EF14" s="93">
        <v>0</v>
      </c>
      <c r="EG14" s="93">
        <v>0</v>
      </c>
      <c r="EH14" s="91">
        <v>0</v>
      </c>
      <c r="EI14" s="91">
        <v>0</v>
      </c>
      <c r="EJ14" s="91">
        <v>0</v>
      </c>
      <c r="EK14" s="91">
        <v>0</v>
      </c>
      <c r="EL14" s="94"/>
      <c r="EM14" s="108"/>
      <c r="EN14" s="93">
        <v>0</v>
      </c>
      <c r="EO14" s="106"/>
      <c r="EP14" s="94"/>
      <c r="EQ14" s="93">
        <v>0</v>
      </c>
      <c r="ER14" s="93">
        <v>0</v>
      </c>
      <c r="ES14" s="93">
        <v>0</v>
      </c>
      <c r="ET14" s="93">
        <v>0</v>
      </c>
      <c r="EU14" s="93">
        <v>0</v>
      </c>
      <c r="EV14" s="93">
        <v>0</v>
      </c>
      <c r="EW14" s="93">
        <v>0</v>
      </c>
      <c r="EX14" s="94"/>
      <c r="EY14" s="108"/>
      <c r="EZ14" s="93">
        <v>0</v>
      </c>
      <c r="FA14" s="106"/>
      <c r="FB14" s="94"/>
      <c r="FC14" s="93">
        <v>0</v>
      </c>
      <c r="FD14" s="107">
        <v>0</v>
      </c>
      <c r="FE14" s="107">
        <v>0</v>
      </c>
      <c r="FF14" s="95"/>
    </row>
    <row r="15" spans="1:162" s="89" customFormat="1" ht="30" x14ac:dyDescent="0.25">
      <c r="A15" s="88" t="s">
        <v>219</v>
      </c>
      <c r="D15" s="61" t="s">
        <v>219</v>
      </c>
      <c r="E15" s="122"/>
      <c r="F15" s="91">
        <v>0.4</v>
      </c>
      <c r="G15" s="91">
        <v>0.4</v>
      </c>
      <c r="H15" s="91">
        <v>0.2</v>
      </c>
      <c r="I15" s="94"/>
      <c r="J15" s="91">
        <v>0.2</v>
      </c>
      <c r="K15" s="94"/>
      <c r="L15" s="93">
        <v>-0.19317150806451613</v>
      </c>
      <c r="M15" s="92"/>
      <c r="N15" s="92"/>
      <c r="O15" s="93">
        <v>-0.19317150806451613</v>
      </c>
      <c r="P15" s="107">
        <v>6.8284919354838708E-3</v>
      </c>
      <c r="Q15" s="107">
        <v>0</v>
      </c>
      <c r="R15" s="91">
        <v>0.4</v>
      </c>
      <c r="S15" s="91">
        <v>0.4</v>
      </c>
      <c r="T15" s="91">
        <v>0.2</v>
      </c>
      <c r="U15" s="94"/>
      <c r="V15" s="91">
        <v>0.2</v>
      </c>
      <c r="W15" s="94"/>
      <c r="X15" s="93">
        <v>-0.19385791091954024</v>
      </c>
      <c r="Y15" s="92"/>
      <c r="Z15" s="92"/>
      <c r="AA15" s="93">
        <v>-0.19385791091954024</v>
      </c>
      <c r="AB15" s="107">
        <v>6.1420890804597698E-3</v>
      </c>
      <c r="AC15" s="107">
        <v>0</v>
      </c>
      <c r="AD15" s="91">
        <v>0.4</v>
      </c>
      <c r="AE15" s="91">
        <v>0.4</v>
      </c>
      <c r="AF15" s="91">
        <v>0.2</v>
      </c>
      <c r="AG15" s="94"/>
      <c r="AH15" s="91">
        <v>0.2</v>
      </c>
      <c r="AI15" s="94"/>
      <c r="AJ15" s="93">
        <v>-0.19431878897849464</v>
      </c>
      <c r="AK15" s="92"/>
      <c r="AL15" s="92"/>
      <c r="AM15" s="93">
        <v>-0.19431878897849464</v>
      </c>
      <c r="AN15" s="107">
        <v>5.6812110215053767E-3</v>
      </c>
      <c r="AO15" s="107">
        <v>0</v>
      </c>
      <c r="AP15" s="91">
        <v>0.4</v>
      </c>
      <c r="AQ15" s="91">
        <v>0.4</v>
      </c>
      <c r="AR15" s="91">
        <v>0.2</v>
      </c>
      <c r="AS15" s="94"/>
      <c r="AT15" s="91">
        <v>0.2</v>
      </c>
      <c r="AU15" s="94"/>
      <c r="AV15" s="93">
        <v>-0.19530136111111113</v>
      </c>
      <c r="AW15" s="92"/>
      <c r="AX15" s="92"/>
      <c r="AY15" s="93">
        <v>-0.19530136111111113</v>
      </c>
      <c r="AZ15" s="107">
        <v>4.6986388888888894E-3</v>
      </c>
      <c r="BA15" s="107">
        <v>0</v>
      </c>
      <c r="BB15" s="91">
        <v>0.4</v>
      </c>
      <c r="BC15" s="91">
        <v>0.4</v>
      </c>
      <c r="BD15" s="91">
        <v>0.2</v>
      </c>
      <c r="BE15" s="94"/>
      <c r="BF15" s="91">
        <v>0.2</v>
      </c>
      <c r="BG15" s="94"/>
      <c r="BH15" s="93">
        <v>-0.19640246102150538</v>
      </c>
      <c r="BI15" s="92"/>
      <c r="BJ15" s="92"/>
      <c r="BK15" s="93">
        <v>-0.19640246102150538</v>
      </c>
      <c r="BL15" s="107">
        <v>3.5975389784946238E-3</v>
      </c>
      <c r="BM15" s="107">
        <v>0</v>
      </c>
      <c r="BN15" s="91">
        <v>0.4</v>
      </c>
      <c r="BO15" s="91">
        <v>0.4</v>
      </c>
      <c r="BP15" s="91">
        <v>0.2</v>
      </c>
      <c r="BQ15" s="94"/>
      <c r="BR15" s="91">
        <v>0.2</v>
      </c>
      <c r="BS15" s="94"/>
      <c r="BT15" s="93">
        <v>-0.19703811944444447</v>
      </c>
      <c r="BU15" s="92"/>
      <c r="BV15" s="92"/>
      <c r="BW15" s="93">
        <v>-0.19703811944444447</v>
      </c>
      <c r="BX15" s="107">
        <v>2.9618805555555552E-3</v>
      </c>
      <c r="BY15" s="107">
        <v>0</v>
      </c>
      <c r="BZ15" s="91">
        <v>0.4</v>
      </c>
      <c r="CA15" s="91">
        <v>0.4</v>
      </c>
      <c r="CB15" s="91">
        <v>0.2</v>
      </c>
      <c r="CC15" s="94"/>
      <c r="CD15" s="91">
        <v>0.2</v>
      </c>
      <c r="CE15" s="94"/>
      <c r="CF15" s="93">
        <v>-0.19761820026881721</v>
      </c>
      <c r="CG15" s="92"/>
      <c r="CH15" s="92"/>
      <c r="CI15" s="93">
        <v>-0.19761820026881721</v>
      </c>
      <c r="CJ15" s="93">
        <v>2.3817997311827957E-3</v>
      </c>
      <c r="CK15" s="107">
        <v>0</v>
      </c>
      <c r="CL15" s="91">
        <v>0.4</v>
      </c>
      <c r="CM15" s="91">
        <v>0.4</v>
      </c>
      <c r="CN15" s="91">
        <v>0.2</v>
      </c>
      <c r="CO15" s="94"/>
      <c r="CP15" s="91">
        <v>0.2</v>
      </c>
      <c r="CQ15" s="94"/>
      <c r="CR15" s="93">
        <v>-0.19714938844086022</v>
      </c>
      <c r="CS15" s="92"/>
      <c r="CT15" s="92"/>
      <c r="CU15" s="93">
        <v>-0.19714938844086022</v>
      </c>
      <c r="CV15" s="107">
        <v>2.8506115591397851E-3</v>
      </c>
      <c r="CW15" s="107">
        <v>0</v>
      </c>
      <c r="CX15" s="91">
        <v>0.4</v>
      </c>
      <c r="CY15" s="91">
        <v>0.4</v>
      </c>
      <c r="CZ15" s="91">
        <v>0.2</v>
      </c>
      <c r="DA15" s="94"/>
      <c r="DB15" s="91">
        <v>0.2</v>
      </c>
      <c r="DC15" s="94"/>
      <c r="DD15" s="93">
        <v>-0.19624125555555558</v>
      </c>
      <c r="DE15" s="92"/>
      <c r="DF15" s="92"/>
      <c r="DG15" s="93">
        <v>-0.19624125555555558</v>
      </c>
      <c r="DH15" s="93">
        <v>3.7587444444444444E-3</v>
      </c>
      <c r="DI15" s="107">
        <v>0</v>
      </c>
      <c r="DJ15" s="91">
        <v>0.4</v>
      </c>
      <c r="DK15" s="91">
        <v>0.4</v>
      </c>
      <c r="DL15" s="91">
        <v>0.2</v>
      </c>
      <c r="DM15" s="94"/>
      <c r="DN15" s="91">
        <v>0.2</v>
      </c>
      <c r="DO15" s="94"/>
      <c r="DP15" s="93">
        <v>-0.19535667741935486</v>
      </c>
      <c r="DQ15" s="92"/>
      <c r="DR15" s="92"/>
      <c r="DS15" s="93">
        <v>-0.19535667741935486</v>
      </c>
      <c r="DT15" s="107">
        <v>4.6433225806451614E-3</v>
      </c>
      <c r="DU15" s="107">
        <v>0</v>
      </c>
      <c r="DV15" s="91">
        <v>0.4</v>
      </c>
      <c r="DW15" s="91">
        <v>0.4</v>
      </c>
      <c r="DX15" s="91">
        <v>0.2</v>
      </c>
      <c r="DY15" s="94"/>
      <c r="DZ15" s="91">
        <v>0.2</v>
      </c>
      <c r="EA15" s="94"/>
      <c r="EB15" s="93">
        <v>-0.19417938055555556</v>
      </c>
      <c r="EC15" s="92"/>
      <c r="ED15" s="92"/>
      <c r="EE15" s="93">
        <v>-0.19417938055555556</v>
      </c>
      <c r="EF15" s="93">
        <v>5.8206194444444439E-3</v>
      </c>
      <c r="EG15" s="107">
        <v>0</v>
      </c>
      <c r="EH15" s="91">
        <v>0.4</v>
      </c>
      <c r="EI15" s="91">
        <v>0.4</v>
      </c>
      <c r="EJ15" s="91">
        <v>0.2</v>
      </c>
      <c r="EK15" s="94"/>
      <c r="EL15" s="91">
        <v>0.2</v>
      </c>
      <c r="EM15" s="94"/>
      <c r="EN15" s="93">
        <v>-0.19336053091397851</v>
      </c>
      <c r="EO15" s="92"/>
      <c r="EP15" s="92"/>
      <c r="EQ15" s="93">
        <v>-0.19336053091397851</v>
      </c>
      <c r="ER15" s="107">
        <v>6.6394690860215044E-3</v>
      </c>
      <c r="ES15" s="107">
        <v>0</v>
      </c>
      <c r="ET15" s="93">
        <v>0.39999999999999997</v>
      </c>
      <c r="EU15" s="93">
        <v>0.39999999999999997</v>
      </c>
      <c r="EV15" s="93">
        <v>0.19999999999999998</v>
      </c>
      <c r="EW15" s="94"/>
      <c r="EX15" s="93">
        <v>0.19999999999999998</v>
      </c>
      <c r="EY15" s="94"/>
      <c r="EZ15" s="93">
        <v>-0.19533296522447779</v>
      </c>
      <c r="FA15" s="92"/>
      <c r="FB15" s="92"/>
      <c r="FC15" s="93">
        <v>-0.19533296522447779</v>
      </c>
      <c r="FD15" s="107">
        <v>4.667034775522186E-3</v>
      </c>
      <c r="FE15" s="107">
        <v>0</v>
      </c>
      <c r="FF15" s="95"/>
    </row>
  </sheetData>
  <mergeCells count="186">
    <mergeCell ref="E13:E15"/>
    <mergeCell ref="EN10:EN11"/>
    <mergeCell ref="EO10:EO11"/>
    <mergeCell ref="EP10:EP11"/>
    <mergeCell ref="EV10:EV11"/>
    <mergeCell ref="EW10:EW11"/>
    <mergeCell ref="EX10:EX11"/>
    <mergeCell ref="DP10:DP11"/>
    <mergeCell ref="DQ10:DQ11"/>
    <mergeCell ref="DR10:DR11"/>
    <mergeCell ref="DX10:DX11"/>
    <mergeCell ref="DY10:DY11"/>
    <mergeCell ref="DZ10:DZ11"/>
    <mergeCell ref="CR10:CR11"/>
    <mergeCell ref="CS10:CS11"/>
    <mergeCell ref="CT10:CT11"/>
    <mergeCell ref="CZ10:CZ11"/>
    <mergeCell ref="DA10:DA11"/>
    <mergeCell ref="DB10:DB11"/>
    <mergeCell ref="BT10:BT11"/>
    <mergeCell ref="BU10:BU11"/>
    <mergeCell ref="BV10:BV11"/>
    <mergeCell ref="CB10:CB11"/>
    <mergeCell ref="CC10:CC11"/>
    <mergeCell ref="BG10:BG11"/>
    <mergeCell ref="BH10:BH11"/>
    <mergeCell ref="AJ10:AJ11"/>
    <mergeCell ref="AK10:AK11"/>
    <mergeCell ref="AL10:AL11"/>
    <mergeCell ref="AR10:AR11"/>
    <mergeCell ref="AS10:AS11"/>
    <mergeCell ref="AT10:AT11"/>
    <mergeCell ref="CA9:CA11"/>
    <mergeCell ref="BG9:BI9"/>
    <mergeCell ref="BK9:BK11"/>
    <mergeCell ref="BL9:BL11"/>
    <mergeCell ref="BM9:BM11"/>
    <mergeCell ref="BN9:BN11"/>
    <mergeCell ref="BO9:BO11"/>
    <mergeCell ref="BI10:BI11"/>
    <mergeCell ref="BJ10:BJ11"/>
    <mergeCell ref="AY9:AY11"/>
    <mergeCell ref="N10:N11"/>
    <mergeCell ref="T10:T11"/>
    <mergeCell ref="U10:U11"/>
    <mergeCell ref="V10:V11"/>
    <mergeCell ref="W10:W11"/>
    <mergeCell ref="X10:X11"/>
    <mergeCell ref="H10:H11"/>
    <mergeCell ref="I10:I11"/>
    <mergeCell ref="J10:J11"/>
    <mergeCell ref="K10:K11"/>
    <mergeCell ref="L10:L11"/>
    <mergeCell ref="M10:M11"/>
    <mergeCell ref="R9:R11"/>
    <mergeCell ref="S9:S11"/>
    <mergeCell ref="T9:V9"/>
    <mergeCell ref="W9:Y9"/>
    <mergeCell ref="EU9:EU11"/>
    <mergeCell ref="EV9:EX9"/>
    <mergeCell ref="EY9:FA9"/>
    <mergeCell ref="FC9:FC11"/>
    <mergeCell ref="FD9:FD11"/>
    <mergeCell ref="FE9:FE11"/>
    <mergeCell ref="EY10:EY11"/>
    <mergeCell ref="EZ10:EZ11"/>
    <mergeCell ref="FA10:FA11"/>
    <mergeCell ref="FB10:FB11"/>
    <mergeCell ref="EJ9:EL9"/>
    <mergeCell ref="EM9:EO9"/>
    <mergeCell ref="EQ9:EQ11"/>
    <mergeCell ref="ER9:ER11"/>
    <mergeCell ref="ES9:ES11"/>
    <mergeCell ref="ET9:ET11"/>
    <mergeCell ref="EJ10:EJ11"/>
    <mergeCell ref="EK10:EK11"/>
    <mergeCell ref="EL10:EL11"/>
    <mergeCell ref="EM10:EM11"/>
    <mergeCell ref="EA9:EC9"/>
    <mergeCell ref="EE9:EE11"/>
    <mergeCell ref="EF9:EF11"/>
    <mergeCell ref="EG9:EG11"/>
    <mergeCell ref="EH9:EH11"/>
    <mergeCell ref="EI9:EI11"/>
    <mergeCell ref="EA10:EA11"/>
    <mergeCell ref="EB10:EB11"/>
    <mergeCell ref="EC10:EC11"/>
    <mergeCell ref="ED10:ED11"/>
    <mergeCell ref="DS9:DS11"/>
    <mergeCell ref="DT9:DT11"/>
    <mergeCell ref="DU9:DU11"/>
    <mergeCell ref="DV9:DV11"/>
    <mergeCell ref="DW9:DW11"/>
    <mergeCell ref="DX9:DZ9"/>
    <mergeCell ref="DH9:DH11"/>
    <mergeCell ref="DI9:DI11"/>
    <mergeCell ref="DJ9:DJ11"/>
    <mergeCell ref="DK9:DK11"/>
    <mergeCell ref="DL9:DN9"/>
    <mergeCell ref="DO9:DQ9"/>
    <mergeCell ref="DL10:DL11"/>
    <mergeCell ref="DM10:DM11"/>
    <mergeCell ref="DN10:DN11"/>
    <mergeCell ref="DO10:DO11"/>
    <mergeCell ref="CW9:CW11"/>
    <mergeCell ref="CX9:CX11"/>
    <mergeCell ref="CY9:CY11"/>
    <mergeCell ref="CZ9:DB9"/>
    <mergeCell ref="DC9:DE9"/>
    <mergeCell ref="DG9:DG11"/>
    <mergeCell ref="DC10:DC11"/>
    <mergeCell ref="DD10:DD11"/>
    <mergeCell ref="DE10:DE11"/>
    <mergeCell ref="DF10:DF11"/>
    <mergeCell ref="CL9:CL11"/>
    <mergeCell ref="CM9:CM11"/>
    <mergeCell ref="CN9:CP9"/>
    <mergeCell ref="CQ9:CS9"/>
    <mergeCell ref="CU9:CU11"/>
    <mergeCell ref="CV9:CV11"/>
    <mergeCell ref="CN10:CN11"/>
    <mergeCell ref="CO10:CO11"/>
    <mergeCell ref="CP10:CP11"/>
    <mergeCell ref="CQ10:CQ11"/>
    <mergeCell ref="CE9:CG9"/>
    <mergeCell ref="CI9:CI11"/>
    <mergeCell ref="CJ9:CJ11"/>
    <mergeCell ref="CK9:CK11"/>
    <mergeCell ref="CE10:CE11"/>
    <mergeCell ref="CF10:CF11"/>
    <mergeCell ref="CG10:CG11"/>
    <mergeCell ref="CH10:CH11"/>
    <mergeCell ref="BP9:BR9"/>
    <mergeCell ref="BS9:BU9"/>
    <mergeCell ref="BW9:BW11"/>
    <mergeCell ref="BX9:BX11"/>
    <mergeCell ref="BY9:BY11"/>
    <mergeCell ref="BZ9:BZ11"/>
    <mergeCell ref="BP10:BP11"/>
    <mergeCell ref="BQ10:BQ11"/>
    <mergeCell ref="BR10:BR11"/>
    <mergeCell ref="BS10:BS11"/>
    <mergeCell ref="CD10:CD11"/>
    <mergeCell ref="CB9:CD9"/>
    <mergeCell ref="AZ9:AZ11"/>
    <mergeCell ref="BA9:BA11"/>
    <mergeCell ref="BB9:BB11"/>
    <mergeCell ref="BC9:BC11"/>
    <mergeCell ref="BD9:BF9"/>
    <mergeCell ref="AN9:AN11"/>
    <mergeCell ref="AO9:AO11"/>
    <mergeCell ref="AP9:AP11"/>
    <mergeCell ref="AQ9:AQ11"/>
    <mergeCell ref="AR9:AT9"/>
    <mergeCell ref="AU9:AW9"/>
    <mergeCell ref="AU10:AU11"/>
    <mergeCell ref="AV10:AV11"/>
    <mergeCell ref="AW10:AW11"/>
    <mergeCell ref="AX10:AX11"/>
    <mergeCell ref="BD10:BD11"/>
    <mergeCell ref="BE10:BE11"/>
    <mergeCell ref="BF10:BF11"/>
    <mergeCell ref="AA9:AA11"/>
    <mergeCell ref="AB9:AB11"/>
    <mergeCell ref="Y10:Y11"/>
    <mergeCell ref="Z10:Z11"/>
    <mergeCell ref="D6:D11"/>
    <mergeCell ref="E6:E11"/>
    <mergeCell ref="FF6:FF11"/>
    <mergeCell ref="F9:F11"/>
    <mergeCell ref="G9:G11"/>
    <mergeCell ref="H9:J9"/>
    <mergeCell ref="K9:M9"/>
    <mergeCell ref="O9:O11"/>
    <mergeCell ref="P9:P11"/>
    <mergeCell ref="Q9:Q11"/>
    <mergeCell ref="AC9:AC11"/>
    <mergeCell ref="AD9:AD11"/>
    <mergeCell ref="AE9:AE11"/>
    <mergeCell ref="AF9:AH9"/>
    <mergeCell ref="AI9:AK9"/>
    <mergeCell ref="AM9:AM11"/>
    <mergeCell ref="AF10:AF11"/>
    <mergeCell ref="AG10:AG11"/>
    <mergeCell ref="AH10:AH11"/>
    <mergeCell ref="AI10:AI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4EBD9-D7F9-4852-9D16-36DD8A0F4448}">
  <sheetPr codeName="Лист3"/>
  <dimension ref="A1:J79"/>
  <sheetViews>
    <sheetView topLeftCell="C6" workbookViewId="0">
      <selection activeCell="G10" sqref="G10:I10"/>
    </sheetView>
  </sheetViews>
  <sheetFormatPr defaultColWidth="14.140625" defaultRowHeight="11.25" x14ac:dyDescent="0.15"/>
  <cols>
    <col min="1" max="2" width="0" style="38" hidden="1" customWidth="1"/>
    <col min="3" max="3" width="2.7109375" style="38" customWidth="1"/>
    <col min="4" max="4" width="7.7109375" style="45" customWidth="1"/>
    <col min="5" max="5" width="56.28515625" style="38" customWidth="1"/>
    <col min="6" max="6" width="11.7109375" style="38" customWidth="1"/>
    <col min="7" max="7" width="12" style="38" customWidth="1"/>
    <col min="8" max="8" width="11.42578125" style="38" customWidth="1"/>
    <col min="9" max="9" width="11.140625" style="38" customWidth="1"/>
    <col min="10" max="10" width="11.5703125" style="38" customWidth="1"/>
    <col min="11" max="16384" width="14.140625" style="38"/>
  </cols>
  <sheetData>
    <row r="1" spans="1:10" s="36" customFormat="1" ht="21" hidden="1" customHeight="1" x14ac:dyDescent="0.15">
      <c r="A1" s="35"/>
      <c r="D1" s="38" t="str">
        <f>region_name</f>
        <v>Ямало-Ненецкий автономный округ</v>
      </c>
      <c r="E1" s="38" t="str">
        <f>station</f>
        <v>МП "Салехардэнерго" станция Салехард</v>
      </c>
      <c r="F1" s="38">
        <f>god</f>
        <v>2024</v>
      </c>
      <c r="G1" s="71" t="s">
        <v>162</v>
      </c>
      <c r="H1" s="38"/>
      <c r="I1" s="37"/>
      <c r="J1" s="37"/>
    </row>
    <row r="2" spans="1:10" s="36" customFormat="1" ht="21" hidden="1" customHeight="1" x14ac:dyDescent="0.15">
      <c r="D2" s="38"/>
      <c r="E2" s="38"/>
      <c r="F2" s="38"/>
      <c r="G2" s="71"/>
      <c r="H2" s="38"/>
      <c r="I2" s="37"/>
      <c r="J2" s="37"/>
    </row>
    <row r="3" spans="1:10" s="36" customFormat="1" ht="21" hidden="1" customHeight="1" x14ac:dyDescent="0.15">
      <c r="D3" s="38"/>
      <c r="E3" s="38"/>
      <c r="F3" s="38"/>
      <c r="G3" s="71"/>
      <c r="H3" s="38"/>
      <c r="I3" s="37"/>
      <c r="J3" s="37"/>
    </row>
    <row r="4" spans="1:10" s="36" customFormat="1" ht="21" hidden="1" customHeight="1" x14ac:dyDescent="0.15">
      <c r="D4" s="38"/>
      <c r="E4" s="38"/>
      <c r="F4" s="38"/>
      <c r="G4" s="71"/>
      <c r="H4" s="38"/>
      <c r="I4" s="37"/>
      <c r="J4" s="37"/>
    </row>
    <row r="5" spans="1:10" ht="21" hidden="1" customHeight="1" x14ac:dyDescent="0.15">
      <c r="D5" s="39"/>
    </row>
    <row r="6" spans="1:10" ht="21" customHeight="1" x14ac:dyDescent="0.15">
      <c r="D6" s="115" t="str">
        <f>"Баланс электрической энергии и мощности в "&amp;2025&amp;" году "</f>
        <v xml:space="preserve">Баланс электрической энергии и мощности в 2025 году </v>
      </c>
      <c r="E6" s="115"/>
      <c r="F6" s="115"/>
      <c r="G6" s="40"/>
      <c r="H6" s="40"/>
      <c r="I6" s="40"/>
      <c r="J6" s="40"/>
    </row>
    <row r="7" spans="1:10" s="41" customFormat="1" ht="21" customHeight="1" x14ac:dyDescent="0.15">
      <c r="D7" s="116" t="s">
        <v>236</v>
      </c>
      <c r="E7" s="116"/>
      <c r="F7" s="116"/>
      <c r="G7" s="110" t="str">
        <f>G1</f>
        <v>Февраль</v>
      </c>
      <c r="H7" s="40"/>
      <c r="I7" s="40"/>
      <c r="J7" s="40"/>
    </row>
    <row r="8" spans="1:10" s="41" customFormat="1" x14ac:dyDescent="0.15">
      <c r="D8" s="42"/>
      <c r="E8" s="42"/>
      <c r="F8" s="42"/>
      <c r="G8" s="43"/>
      <c r="H8" s="43"/>
      <c r="I8" s="43"/>
      <c r="J8" s="44" t="str">
        <f>"Форма 4 ("&amp;G1&amp;")"</f>
        <v>Форма 4 (Февраль)</v>
      </c>
    </row>
    <row r="9" spans="1:10" s="45" customFormat="1" ht="40.5" customHeight="1" x14ac:dyDescent="0.25">
      <c r="D9" s="46" t="s">
        <v>38</v>
      </c>
      <c r="E9" s="46" t="s">
        <v>39</v>
      </c>
      <c r="F9" s="46" t="s">
        <v>40</v>
      </c>
      <c r="G9" s="46" t="str">
        <f>"План " &amp;$G$1&amp;" "&amp; 2023</f>
        <v>План Февраль 2023</v>
      </c>
      <c r="H9" s="46" t="str">
        <f>"Факт " &amp;$G$1&amp;" "&amp; 2023</f>
        <v>Факт Февраль 2023</v>
      </c>
      <c r="I9" s="46" t="str">
        <f>"План " &amp;$G$1&amp;" "&amp;2024</f>
        <v>План Февраль 2024</v>
      </c>
      <c r="J9" s="46" t="str">
        <f>"План " &amp;$G$1&amp;" "&amp; 2025</f>
        <v>План Февраль 2025</v>
      </c>
    </row>
    <row r="10" spans="1:10" s="47" customFormat="1" ht="12" customHeight="1" x14ac:dyDescent="0.25">
      <c r="D10" s="48">
        <v>1</v>
      </c>
      <c r="E10" s="48">
        <v>2</v>
      </c>
      <c r="F10" s="48">
        <v>3</v>
      </c>
      <c r="G10" s="48">
        <v>4</v>
      </c>
      <c r="H10" s="48">
        <v>5</v>
      </c>
      <c r="I10" s="48">
        <v>6</v>
      </c>
      <c r="J10" s="48">
        <v>7</v>
      </c>
    </row>
    <row r="11" spans="1:10" s="41" customFormat="1" x14ac:dyDescent="0.15">
      <c r="D11" s="49" t="s">
        <v>41</v>
      </c>
      <c r="E11" s="50" t="s">
        <v>42</v>
      </c>
      <c r="F11" s="51" t="s">
        <v>43</v>
      </c>
      <c r="G11" s="52">
        <v>0.4</v>
      </c>
      <c r="H11" s="52">
        <v>0.4</v>
      </c>
      <c r="I11" s="52">
        <v>0.4</v>
      </c>
      <c r="J11" s="52">
        <v>0.4</v>
      </c>
    </row>
    <row r="12" spans="1:10" s="41" customFormat="1" x14ac:dyDescent="0.15">
      <c r="D12" s="49" t="s">
        <v>44</v>
      </c>
      <c r="E12" s="50" t="s">
        <v>45</v>
      </c>
      <c r="F12" s="51" t="s">
        <v>43</v>
      </c>
      <c r="G12" s="52">
        <v>0.4</v>
      </c>
      <c r="H12" s="52">
        <v>0.4</v>
      </c>
      <c r="I12" s="52">
        <v>0.4</v>
      </c>
      <c r="J12" s="52">
        <v>0.4</v>
      </c>
    </row>
    <row r="13" spans="1:10" s="41" customFormat="1" x14ac:dyDescent="0.15">
      <c r="D13" s="49" t="s">
        <v>46</v>
      </c>
      <c r="E13" s="50" t="s">
        <v>47</v>
      </c>
      <c r="F13" s="51" t="s">
        <v>43</v>
      </c>
      <c r="G13" s="52">
        <v>0.2</v>
      </c>
      <c r="H13" s="52">
        <v>0.2</v>
      </c>
      <c r="I13" s="52">
        <v>0.2</v>
      </c>
      <c r="J13" s="52">
        <v>0.2</v>
      </c>
    </row>
    <row r="14" spans="1:10" s="41" customFormat="1" x14ac:dyDescent="0.15">
      <c r="D14" s="49" t="s">
        <v>48</v>
      </c>
      <c r="E14" s="50" t="s">
        <v>49</v>
      </c>
      <c r="F14" s="51" t="s">
        <v>43</v>
      </c>
      <c r="G14" s="52">
        <f>G26*1000/(24*28)</f>
        <v>4.0030641369047616E-3</v>
      </c>
      <c r="H14" s="52">
        <f>H26*1000/(24*28)</f>
        <v>2.2872619047619048E-3</v>
      </c>
      <c r="I14" s="52">
        <f>I26*1000/(24*29)</f>
        <v>9.2428491379310355E-3</v>
      </c>
      <c r="J14" s="52">
        <f>J26*1000/(24*29)</f>
        <v>6.1420890804597698E-3</v>
      </c>
    </row>
    <row r="15" spans="1:10" s="41" customFormat="1" ht="22.5" x14ac:dyDescent="0.15">
      <c r="D15" s="49" t="s">
        <v>50</v>
      </c>
      <c r="E15" s="53" t="s">
        <v>51</v>
      </c>
      <c r="F15" s="51" t="s">
        <v>43</v>
      </c>
      <c r="G15" s="52">
        <f>0</f>
        <v>0</v>
      </c>
      <c r="H15" s="52">
        <f>0</f>
        <v>0</v>
      </c>
      <c r="I15" s="52">
        <f>0</f>
        <v>0</v>
      </c>
      <c r="J15" s="52">
        <f>0</f>
        <v>0</v>
      </c>
    </row>
    <row r="16" spans="1:10" s="41" customFormat="1" x14ac:dyDescent="0.15">
      <c r="D16" s="49" t="s">
        <v>52</v>
      </c>
      <c r="E16" s="50" t="s">
        <v>53</v>
      </c>
      <c r="F16" s="51" t="s">
        <v>43</v>
      </c>
      <c r="G16" s="54">
        <f>G14-G13</f>
        <v>-0.19599693586309525</v>
      </c>
      <c r="H16" s="54">
        <f>H14-H13</f>
        <v>-0.19771273809523809</v>
      </c>
      <c r="I16" s="54">
        <f>I14-I13</f>
        <v>-0.19075715086206899</v>
      </c>
      <c r="J16" s="54">
        <f>J14-J13</f>
        <v>-0.19385791091954024</v>
      </c>
    </row>
    <row r="17" spans="4:10" s="41" customFormat="1" x14ac:dyDescent="0.15">
      <c r="D17" s="49" t="s">
        <v>54</v>
      </c>
      <c r="E17" s="53" t="s">
        <v>55</v>
      </c>
      <c r="F17" s="51" t="s">
        <v>43</v>
      </c>
      <c r="G17" s="52">
        <v>0</v>
      </c>
      <c r="H17" s="52">
        <v>0</v>
      </c>
      <c r="I17" s="52">
        <v>0</v>
      </c>
      <c r="J17" s="52">
        <v>0</v>
      </c>
    </row>
    <row r="18" spans="4:10" ht="15" x14ac:dyDescent="0.15">
      <c r="D18" s="55" t="s">
        <v>56</v>
      </c>
      <c r="E18" s="56" t="s">
        <v>57</v>
      </c>
      <c r="F18" s="51" t="s">
        <v>235</v>
      </c>
      <c r="G18" s="52">
        <v>0</v>
      </c>
      <c r="H18" s="52">
        <v>0</v>
      </c>
      <c r="I18" s="52">
        <v>0</v>
      </c>
      <c r="J18" s="52">
        <v>0</v>
      </c>
    </row>
    <row r="19" spans="4:10" s="41" customFormat="1" ht="15" x14ac:dyDescent="0.15">
      <c r="D19" s="55" t="s">
        <v>58</v>
      </c>
      <c r="E19" s="53" t="s">
        <v>59</v>
      </c>
      <c r="F19" s="51" t="s">
        <v>43</v>
      </c>
      <c r="G19" s="52">
        <f>G16</f>
        <v>-0.19599693586309525</v>
      </c>
      <c r="H19" s="52">
        <f>H16</f>
        <v>-0.19771273809523809</v>
      </c>
      <c r="I19" s="52">
        <f>I16</f>
        <v>-0.19075715086206899</v>
      </c>
      <c r="J19" s="52">
        <f>J16</f>
        <v>-0.19385791091954024</v>
      </c>
    </row>
    <row r="20" spans="4:10" ht="15" x14ac:dyDescent="0.15">
      <c r="D20" s="55" t="s">
        <v>60</v>
      </c>
      <c r="E20" s="53" t="s">
        <v>61</v>
      </c>
      <c r="F20" s="51" t="s">
        <v>43</v>
      </c>
      <c r="G20" s="52">
        <v>0</v>
      </c>
      <c r="H20" s="52">
        <v>0</v>
      </c>
      <c r="I20" s="52">
        <v>0</v>
      </c>
      <c r="J20" s="52">
        <v>0</v>
      </c>
    </row>
    <row r="21" spans="4:10" ht="15" x14ac:dyDescent="0.15">
      <c r="D21" s="55" t="s">
        <v>62</v>
      </c>
      <c r="E21" s="57" t="s">
        <v>63</v>
      </c>
      <c r="F21" s="58" t="s">
        <v>64</v>
      </c>
      <c r="G21" s="59"/>
      <c r="H21" s="59"/>
      <c r="I21" s="59"/>
      <c r="J21" s="60">
        <f>0.03*24*29/1000</f>
        <v>2.0879999999999999E-2</v>
      </c>
    </row>
    <row r="22" spans="4:10" s="41" customFormat="1" x14ac:dyDescent="0.15">
      <c r="D22" s="49" t="s">
        <v>65</v>
      </c>
      <c r="E22" s="50" t="s">
        <v>66</v>
      </c>
      <c r="F22" s="58" t="s">
        <v>64</v>
      </c>
      <c r="G22" s="52">
        <v>3.9113909000000002E-2</v>
      </c>
      <c r="H22" s="52">
        <v>3.4621810000000003E-2</v>
      </c>
      <c r="I22" s="52">
        <v>4.4033994E-2</v>
      </c>
      <c r="J22" s="52">
        <v>3.4663609999999997E-2</v>
      </c>
    </row>
    <row r="23" spans="4:10" s="41" customFormat="1" ht="15" x14ac:dyDescent="0.15">
      <c r="D23" s="55" t="s">
        <v>67</v>
      </c>
      <c r="E23" s="57" t="s">
        <v>68</v>
      </c>
      <c r="F23" s="58" t="s">
        <v>64</v>
      </c>
      <c r="G23" s="59"/>
      <c r="H23" s="59"/>
      <c r="I23" s="59"/>
      <c r="J23" s="60">
        <f>0.2*24*29/1000</f>
        <v>0.13920000000000002</v>
      </c>
    </row>
    <row r="24" spans="4:10" s="41" customFormat="1" x14ac:dyDescent="0.15">
      <c r="D24" s="49" t="s">
        <v>69</v>
      </c>
      <c r="E24" s="53" t="s">
        <v>70</v>
      </c>
      <c r="F24" s="58" t="s">
        <v>64</v>
      </c>
      <c r="G24" s="52">
        <v>0</v>
      </c>
      <c r="H24" s="52">
        <v>0</v>
      </c>
      <c r="I24" s="52">
        <v>0</v>
      </c>
      <c r="J24" s="52">
        <v>0</v>
      </c>
    </row>
    <row r="25" spans="4:10" s="41" customFormat="1" x14ac:dyDescent="0.15">
      <c r="D25" s="49" t="s">
        <v>71</v>
      </c>
      <c r="E25" s="53" t="s">
        <v>72</v>
      </c>
      <c r="F25" s="58" t="s">
        <v>64</v>
      </c>
      <c r="G25" s="52">
        <v>0</v>
      </c>
      <c r="H25" s="52">
        <v>0</v>
      </c>
      <c r="I25" s="52">
        <v>0</v>
      </c>
      <c r="J25" s="52">
        <v>0</v>
      </c>
    </row>
    <row r="26" spans="4:10" s="41" customFormat="1" x14ac:dyDescent="0.15">
      <c r="D26" s="49" t="s">
        <v>73</v>
      </c>
      <c r="E26" s="50" t="s">
        <v>74</v>
      </c>
      <c r="F26" s="58" t="s">
        <v>64</v>
      </c>
      <c r="G26" s="52">
        <v>2.6900590999999999E-3</v>
      </c>
      <c r="H26" s="52">
        <v>1.5370399999999999E-3</v>
      </c>
      <c r="I26" s="52">
        <v>6.4330230000000004E-3</v>
      </c>
      <c r="J26" s="52">
        <v>4.2748939999999996E-3</v>
      </c>
    </row>
    <row r="27" spans="4:10" x14ac:dyDescent="0.15">
      <c r="D27" s="49" t="s">
        <v>75</v>
      </c>
      <c r="E27" s="53" t="s">
        <v>76</v>
      </c>
      <c r="F27" s="58" t="s">
        <v>64</v>
      </c>
      <c r="G27" s="52">
        <f>G26</f>
        <v>2.6900590999999999E-3</v>
      </c>
      <c r="H27" s="52">
        <f>H26</f>
        <v>1.5370399999999999E-3</v>
      </c>
      <c r="I27" s="52">
        <f>I26</f>
        <v>6.4330230000000004E-3</v>
      </c>
      <c r="J27" s="52">
        <f>J26</f>
        <v>4.2748939999999996E-3</v>
      </c>
    </row>
    <row r="28" spans="4:10" x14ac:dyDescent="0.15">
      <c r="D28" s="49" t="s">
        <v>77</v>
      </c>
      <c r="E28" s="56" t="s">
        <v>78</v>
      </c>
      <c r="F28" s="51" t="s">
        <v>79</v>
      </c>
      <c r="G28" s="54">
        <f>(G27/G22*100)</f>
        <v>6.8775000217953162</v>
      </c>
      <c r="H28" s="54">
        <f t="shared" ref="H28:J28" si="0">(H27/H22*100)</f>
        <v>4.4395137053781983</v>
      </c>
      <c r="I28" s="54">
        <f t="shared" si="0"/>
        <v>14.609219867723105</v>
      </c>
      <c r="J28" s="54">
        <f t="shared" si="0"/>
        <v>12.332512395564109</v>
      </c>
    </row>
    <row r="29" spans="4:10" x14ac:dyDescent="0.15">
      <c r="D29" s="49" t="s">
        <v>80</v>
      </c>
      <c r="E29" s="53" t="s">
        <v>81</v>
      </c>
      <c r="F29" s="58" t="s">
        <v>64</v>
      </c>
      <c r="G29" s="52">
        <v>0</v>
      </c>
      <c r="H29" s="52">
        <v>0</v>
      </c>
      <c r="I29" s="52">
        <v>0</v>
      </c>
      <c r="J29" s="52">
        <v>0</v>
      </c>
    </row>
    <row r="30" spans="4:10" x14ac:dyDescent="0.15">
      <c r="D30" s="49" t="s">
        <v>82</v>
      </c>
      <c r="E30" s="56" t="s">
        <v>83</v>
      </c>
      <c r="F30" s="51" t="s">
        <v>84</v>
      </c>
      <c r="G30" s="52">
        <v>0</v>
      </c>
      <c r="H30" s="52">
        <v>0</v>
      </c>
      <c r="I30" s="52">
        <v>0</v>
      </c>
      <c r="J30" s="52">
        <v>0</v>
      </c>
    </row>
    <row r="31" spans="4:10" s="41" customFormat="1" x14ac:dyDescent="0.15">
      <c r="D31" s="49" t="s">
        <v>85</v>
      </c>
      <c r="E31" s="50" t="s">
        <v>86</v>
      </c>
      <c r="F31" s="58" t="s">
        <v>64</v>
      </c>
      <c r="G31" s="52">
        <f>G22-G26</f>
        <v>3.6423849899999999E-2</v>
      </c>
      <c r="H31" s="52">
        <f>H22-H26</f>
        <v>3.3084769999999999E-2</v>
      </c>
      <c r="I31" s="52">
        <f>I22-I26</f>
        <v>3.7600970999999997E-2</v>
      </c>
      <c r="J31" s="52">
        <f>J22-J26</f>
        <v>3.0388715999999996E-2</v>
      </c>
    </row>
    <row r="32" spans="4:10" s="41" customFormat="1" x14ac:dyDescent="0.15">
      <c r="D32" s="49" t="s">
        <v>87</v>
      </c>
      <c r="E32" s="53" t="s">
        <v>70</v>
      </c>
      <c r="F32" s="58" t="s">
        <v>64</v>
      </c>
      <c r="G32" s="52">
        <v>0</v>
      </c>
      <c r="H32" s="52">
        <v>0</v>
      </c>
      <c r="I32" s="52">
        <v>0</v>
      </c>
      <c r="J32" s="52">
        <v>0</v>
      </c>
    </row>
    <row r="33" spans="4:10" s="41" customFormat="1" x14ac:dyDescent="0.15">
      <c r="D33" s="49" t="s">
        <v>88</v>
      </c>
      <c r="E33" s="53" t="s">
        <v>72</v>
      </c>
      <c r="F33" s="58" t="s">
        <v>64</v>
      </c>
      <c r="G33" s="52">
        <v>0</v>
      </c>
      <c r="H33" s="52">
        <v>0</v>
      </c>
      <c r="I33" s="52">
        <v>0</v>
      </c>
      <c r="J33" s="52">
        <v>0</v>
      </c>
    </row>
    <row r="34" spans="4:10" x14ac:dyDescent="0.15">
      <c r="D34" s="49" t="s">
        <v>89</v>
      </c>
      <c r="E34" s="50" t="s">
        <v>90</v>
      </c>
      <c r="F34" s="58" t="s">
        <v>64</v>
      </c>
      <c r="G34" s="52">
        <v>0</v>
      </c>
      <c r="H34" s="52">
        <v>0</v>
      </c>
      <c r="I34" s="52">
        <v>0</v>
      </c>
      <c r="J34" s="52">
        <v>0</v>
      </c>
    </row>
    <row r="35" spans="4:10" x14ac:dyDescent="0.15">
      <c r="D35" s="49" t="s">
        <v>91</v>
      </c>
      <c r="E35" s="53" t="s">
        <v>92</v>
      </c>
      <c r="F35" s="58" t="s">
        <v>64</v>
      </c>
      <c r="G35" s="52">
        <v>0</v>
      </c>
      <c r="H35" s="52">
        <v>4.3833800000000001E-3</v>
      </c>
      <c r="I35" s="52">
        <f>I34</f>
        <v>0</v>
      </c>
      <c r="J35" s="52">
        <f>J34</f>
        <v>0</v>
      </c>
    </row>
    <row r="36" spans="4:10" x14ac:dyDescent="0.15">
      <c r="D36" s="49" t="s">
        <v>93</v>
      </c>
      <c r="E36" s="53" t="s">
        <v>94</v>
      </c>
      <c r="F36" s="58" t="s">
        <v>64</v>
      </c>
      <c r="G36" s="52">
        <v>0</v>
      </c>
      <c r="H36" s="52">
        <v>0</v>
      </c>
      <c r="I36" s="52">
        <f>I35</f>
        <v>0</v>
      </c>
      <c r="J36" s="52">
        <f>J35</f>
        <v>0</v>
      </c>
    </row>
    <row r="37" spans="4:10" x14ac:dyDescent="0.15">
      <c r="D37" s="49" t="s">
        <v>95</v>
      </c>
      <c r="E37" s="56" t="s">
        <v>96</v>
      </c>
      <c r="F37" s="51" t="s">
        <v>79</v>
      </c>
      <c r="G37" s="54">
        <f>(G36/G31*100)</f>
        <v>0</v>
      </c>
      <c r="H37" s="54">
        <f t="shared" ref="H37:J37" si="1">(H36/H31*100)</f>
        <v>0</v>
      </c>
      <c r="I37" s="54">
        <f t="shared" si="1"/>
        <v>0</v>
      </c>
      <c r="J37" s="54">
        <f t="shared" si="1"/>
        <v>0</v>
      </c>
    </row>
    <row r="38" spans="4:10" s="41" customFormat="1" x14ac:dyDescent="0.15">
      <c r="D38" s="49" t="s">
        <v>97</v>
      </c>
      <c r="E38" s="50" t="s">
        <v>98</v>
      </c>
      <c r="F38" s="58" t="s">
        <v>64</v>
      </c>
      <c r="G38" s="52">
        <f>G26+G34+G39</f>
        <v>2.6900590999999999E-3</v>
      </c>
      <c r="H38" s="52">
        <f>H26+H34+H39</f>
        <v>1.5370399999999999E-3</v>
      </c>
      <c r="I38" s="52">
        <f>I26+I34+I39</f>
        <v>6.4330230000000004E-3</v>
      </c>
      <c r="J38" s="52">
        <f>J26+J34+J39</f>
        <v>4.2748939999999996E-3</v>
      </c>
    </row>
    <row r="39" spans="4:10" s="41" customFormat="1" ht="22.5" x14ac:dyDescent="0.15">
      <c r="D39" s="49" t="s">
        <v>99</v>
      </c>
      <c r="E39" s="53" t="s">
        <v>51</v>
      </c>
      <c r="F39" s="58" t="s">
        <v>64</v>
      </c>
      <c r="G39" s="52">
        <v>0</v>
      </c>
      <c r="H39" s="52">
        <v>0</v>
      </c>
      <c r="I39" s="52">
        <v>0</v>
      </c>
      <c r="J39" s="52">
        <v>0</v>
      </c>
    </row>
    <row r="40" spans="4:10" s="41" customFormat="1" ht="22.5" x14ac:dyDescent="0.15">
      <c r="D40" s="49" t="s">
        <v>100</v>
      </c>
      <c r="E40" s="53" t="s">
        <v>101</v>
      </c>
      <c r="F40" s="58" t="s">
        <v>64</v>
      </c>
      <c r="G40" s="52">
        <v>0</v>
      </c>
      <c r="H40" s="52">
        <v>0</v>
      </c>
      <c r="I40" s="52">
        <v>0</v>
      </c>
      <c r="J40" s="52">
        <v>0</v>
      </c>
    </row>
    <row r="41" spans="4:10" s="41" customFormat="1" x14ac:dyDescent="0.15">
      <c r="D41" s="49" t="s">
        <v>102</v>
      </c>
      <c r="E41" s="50" t="s">
        <v>103</v>
      </c>
      <c r="F41" s="58" t="s">
        <v>64</v>
      </c>
      <c r="G41" s="54">
        <f>G38-G22</f>
        <v>-3.6423849899999999E-2</v>
      </c>
      <c r="H41" s="54">
        <f>H38-H22</f>
        <v>-3.3084769999999999E-2</v>
      </c>
      <c r="I41" s="54">
        <f>I38-I22</f>
        <v>-3.7600970999999997E-2</v>
      </c>
      <c r="J41" s="54">
        <f>J38-J22</f>
        <v>-3.0388715999999996E-2</v>
      </c>
    </row>
    <row r="42" spans="4:10" s="41" customFormat="1" ht="15" customHeight="1" x14ac:dyDescent="0.15">
      <c r="D42" s="49" t="s">
        <v>104</v>
      </c>
      <c r="E42" s="53" t="s">
        <v>55</v>
      </c>
      <c r="F42" s="58" t="s">
        <v>64</v>
      </c>
      <c r="G42" s="52">
        <v>0</v>
      </c>
      <c r="H42" s="52">
        <v>0</v>
      </c>
      <c r="I42" s="52">
        <v>0</v>
      </c>
      <c r="J42" s="52">
        <v>0</v>
      </c>
    </row>
    <row r="43" spans="4:10" x14ac:dyDescent="0.15">
      <c r="D43" s="49" t="s">
        <v>105</v>
      </c>
      <c r="E43" s="56" t="s">
        <v>57</v>
      </c>
      <c r="F43" s="58" t="s">
        <v>64</v>
      </c>
      <c r="G43" s="52">
        <v>0</v>
      </c>
      <c r="H43" s="52">
        <v>0</v>
      </c>
      <c r="I43" s="52">
        <v>0</v>
      </c>
      <c r="J43" s="52">
        <v>0</v>
      </c>
    </row>
    <row r="44" spans="4:10" s="41" customFormat="1" x14ac:dyDescent="0.15">
      <c r="D44" s="49" t="s">
        <v>106</v>
      </c>
      <c r="E44" s="53" t="s">
        <v>59</v>
      </c>
      <c r="F44" s="58" t="s">
        <v>64</v>
      </c>
      <c r="G44" s="52">
        <v>3.4577512599999999E-2</v>
      </c>
      <c r="H44" s="52">
        <v>3.3084769999999999E-2</v>
      </c>
      <c r="I44" s="52">
        <v>3.572092256E-2</v>
      </c>
      <c r="J44" s="52">
        <v>3.0388716999999999E-2</v>
      </c>
    </row>
    <row r="45" spans="4:10" x14ac:dyDescent="0.15">
      <c r="D45" s="49" t="s">
        <v>107</v>
      </c>
      <c r="E45" s="53" t="s">
        <v>61</v>
      </c>
      <c r="F45" s="58" t="s">
        <v>64</v>
      </c>
      <c r="G45" s="52">
        <v>0</v>
      </c>
      <c r="H45" s="52">
        <v>0</v>
      </c>
      <c r="I45" s="52">
        <v>0</v>
      </c>
      <c r="J45" s="52">
        <v>0</v>
      </c>
    </row>
    <row r="46" spans="4:10" x14ac:dyDescent="0.15">
      <c r="D46" s="49" t="s">
        <v>108</v>
      </c>
      <c r="E46" s="50" t="s">
        <v>109</v>
      </c>
      <c r="F46" s="58" t="s">
        <v>64</v>
      </c>
      <c r="G46" s="52">
        <v>0</v>
      </c>
      <c r="H46" s="52">
        <v>0</v>
      </c>
      <c r="I46" s="52">
        <v>0</v>
      </c>
      <c r="J46" s="52">
        <v>0</v>
      </c>
    </row>
    <row r="47" spans="4:10" x14ac:dyDescent="0.15">
      <c r="D47" s="49" t="s">
        <v>110</v>
      </c>
      <c r="E47" s="53" t="s">
        <v>111</v>
      </c>
      <c r="F47" s="58" t="s">
        <v>64</v>
      </c>
      <c r="G47" s="52">
        <v>0</v>
      </c>
      <c r="H47" s="52">
        <v>0</v>
      </c>
      <c r="I47" s="52">
        <v>0</v>
      </c>
      <c r="J47" s="52">
        <v>0</v>
      </c>
    </row>
    <row r="48" spans="4:10" x14ac:dyDescent="0.15">
      <c r="D48" s="49" t="s">
        <v>112</v>
      </c>
      <c r="E48" s="53" t="s">
        <v>113</v>
      </c>
      <c r="F48" s="58" t="s">
        <v>64</v>
      </c>
      <c r="G48" s="52">
        <v>0</v>
      </c>
      <c r="H48" s="52">
        <v>0</v>
      </c>
      <c r="I48" s="52">
        <v>0</v>
      </c>
      <c r="J48" s="52">
        <v>0</v>
      </c>
    </row>
    <row r="49" spans="4:10" x14ac:dyDescent="0.15">
      <c r="D49" s="49" t="s">
        <v>114</v>
      </c>
      <c r="E49" s="50" t="s">
        <v>115</v>
      </c>
      <c r="F49" s="51" t="s">
        <v>116</v>
      </c>
      <c r="G49" s="52">
        <v>0</v>
      </c>
      <c r="H49" s="52">
        <v>0</v>
      </c>
      <c r="I49" s="52">
        <v>0</v>
      </c>
      <c r="J49" s="52">
        <v>0</v>
      </c>
    </row>
    <row r="50" spans="4:10" ht="22.5" x14ac:dyDescent="0.15">
      <c r="D50" s="49" t="s">
        <v>117</v>
      </c>
      <c r="E50" s="50" t="s">
        <v>118</v>
      </c>
      <c r="F50" s="51" t="s">
        <v>116</v>
      </c>
      <c r="G50" s="52">
        <v>0</v>
      </c>
      <c r="H50" s="52">
        <v>0</v>
      </c>
      <c r="I50" s="52">
        <v>0</v>
      </c>
      <c r="J50" s="52">
        <v>0</v>
      </c>
    </row>
    <row r="51" spans="4:10" x14ac:dyDescent="0.15">
      <c r="D51" s="49" t="s">
        <v>119</v>
      </c>
      <c r="E51" s="50" t="s">
        <v>120</v>
      </c>
      <c r="F51" s="51" t="s">
        <v>116</v>
      </c>
      <c r="G51" s="54">
        <f>G49-G50</f>
        <v>0</v>
      </c>
      <c r="H51" s="54">
        <f>H49-H50</f>
        <v>0</v>
      </c>
      <c r="I51" s="54">
        <f>I49-I50</f>
        <v>0</v>
      </c>
      <c r="J51" s="54">
        <f>J49-J50</f>
        <v>0</v>
      </c>
    </row>
    <row r="52" spans="4:10" ht="15" x14ac:dyDescent="0.15">
      <c r="D52" s="55" t="s">
        <v>121</v>
      </c>
      <c r="E52" s="61" t="s">
        <v>122</v>
      </c>
      <c r="F52" s="51" t="s">
        <v>116</v>
      </c>
      <c r="G52" s="52">
        <v>0</v>
      </c>
      <c r="H52" s="52">
        <v>0</v>
      </c>
      <c r="I52" s="52">
        <v>0</v>
      </c>
      <c r="J52" s="52">
        <v>0</v>
      </c>
    </row>
    <row r="53" spans="4:10" ht="22.5" x14ac:dyDescent="0.15">
      <c r="D53" s="49" t="s">
        <v>123</v>
      </c>
      <c r="E53" s="50" t="s">
        <v>124</v>
      </c>
      <c r="F53" s="51" t="s">
        <v>116</v>
      </c>
      <c r="G53" s="52">
        <v>0</v>
      </c>
      <c r="H53" s="52">
        <v>0</v>
      </c>
      <c r="I53" s="52">
        <v>0</v>
      </c>
      <c r="J53" s="52">
        <v>0</v>
      </c>
    </row>
    <row r="54" spans="4:10" x14ac:dyDescent="0.15">
      <c r="D54" s="49" t="s">
        <v>125</v>
      </c>
      <c r="E54" s="50" t="s">
        <v>126</v>
      </c>
      <c r="F54" s="51" t="s">
        <v>116</v>
      </c>
      <c r="G54" s="54">
        <f>G51-G53</f>
        <v>0</v>
      </c>
      <c r="H54" s="54">
        <f>H51-H53</f>
        <v>0</v>
      </c>
      <c r="I54" s="54">
        <f>I51-I53</f>
        <v>0</v>
      </c>
      <c r="J54" s="54">
        <f>J51-J53</f>
        <v>0</v>
      </c>
    </row>
    <row r="55" spans="4:10" ht="15" x14ac:dyDescent="0.15">
      <c r="D55" s="55" t="s">
        <v>127</v>
      </c>
      <c r="E55" s="61" t="s">
        <v>122</v>
      </c>
      <c r="F55" s="51" t="s">
        <v>116</v>
      </c>
      <c r="G55" s="52">
        <v>0</v>
      </c>
      <c r="H55" s="52">
        <v>0</v>
      </c>
      <c r="I55" s="52">
        <v>0</v>
      </c>
      <c r="J55" s="52">
        <v>0</v>
      </c>
    </row>
    <row r="56" spans="4:10" s="41" customFormat="1" ht="15" x14ac:dyDescent="0.15">
      <c r="D56" s="55" t="s">
        <v>128</v>
      </c>
      <c r="E56" s="50" t="s">
        <v>129</v>
      </c>
      <c r="F56" s="51" t="s">
        <v>130</v>
      </c>
      <c r="G56" s="52">
        <v>0</v>
      </c>
      <c r="H56" s="52">
        <v>0</v>
      </c>
      <c r="I56" s="52">
        <v>0</v>
      </c>
      <c r="J56" s="52">
        <v>0</v>
      </c>
    </row>
    <row r="57" spans="4:10" s="41" customFormat="1" x14ac:dyDescent="0.15">
      <c r="D57" s="49"/>
      <c r="E57" s="50" t="s">
        <v>131</v>
      </c>
      <c r="F57" s="51"/>
      <c r="G57" s="59"/>
      <c r="H57" s="59"/>
      <c r="I57" s="59"/>
      <c r="J57" s="59"/>
    </row>
    <row r="58" spans="4:10" x14ac:dyDescent="0.15">
      <c r="D58" s="49" t="s">
        <v>132</v>
      </c>
      <c r="E58" s="50" t="s">
        <v>133</v>
      </c>
      <c r="F58" s="51"/>
      <c r="G58" s="62"/>
      <c r="H58" s="62"/>
      <c r="I58" s="62"/>
      <c r="J58" s="62"/>
    </row>
    <row r="59" spans="4:10" x14ac:dyDescent="0.15">
      <c r="D59" s="49" t="s">
        <v>134</v>
      </c>
      <c r="E59" s="53" t="s">
        <v>135</v>
      </c>
      <c r="F59" s="51" t="s">
        <v>136</v>
      </c>
      <c r="G59" s="52">
        <f>G65*G31/1000</f>
        <v>1.6410401333946001E-2</v>
      </c>
      <c r="H59" s="52">
        <f>H65*H31/1000</f>
        <v>1.4081848571016025E-2</v>
      </c>
      <c r="I59" s="52">
        <f>I65*I31/1000</f>
        <v>1.694074147434E-2</v>
      </c>
      <c r="J59" s="52">
        <f>J65*J31/1000</f>
        <v>1.3744816246799999E-2</v>
      </c>
    </row>
    <row r="60" spans="4:10" x14ac:dyDescent="0.15">
      <c r="D60" s="49" t="s">
        <v>137</v>
      </c>
      <c r="E60" s="53" t="s">
        <v>138</v>
      </c>
      <c r="F60" s="63"/>
      <c r="G60" s="52">
        <v>0</v>
      </c>
      <c r="H60" s="52">
        <v>0</v>
      </c>
      <c r="I60" s="52">
        <v>0</v>
      </c>
      <c r="J60" s="52">
        <v>0</v>
      </c>
    </row>
    <row r="61" spans="4:10" x14ac:dyDescent="0.15">
      <c r="D61" s="49" t="s">
        <v>139</v>
      </c>
      <c r="E61" s="56" t="s">
        <v>140</v>
      </c>
      <c r="F61" s="51" t="s">
        <v>141</v>
      </c>
      <c r="G61" s="52">
        <v>0</v>
      </c>
      <c r="H61" s="52">
        <v>0</v>
      </c>
      <c r="I61" s="52">
        <v>0</v>
      </c>
      <c r="J61" s="52">
        <v>0</v>
      </c>
    </row>
    <row r="62" spans="4:10" x14ac:dyDescent="0.15">
      <c r="D62" s="49" t="s">
        <v>142</v>
      </c>
      <c r="E62" s="56" t="s">
        <v>143</v>
      </c>
      <c r="F62" s="51" t="s">
        <v>141</v>
      </c>
      <c r="G62" s="52">
        <v>0</v>
      </c>
      <c r="H62" s="52">
        <v>0</v>
      </c>
      <c r="I62" s="52">
        <v>0</v>
      </c>
      <c r="J62" s="52">
        <v>0</v>
      </c>
    </row>
    <row r="63" spans="4:10" x14ac:dyDescent="0.15">
      <c r="D63" s="49" t="s">
        <v>144</v>
      </c>
      <c r="E63" s="56" t="s">
        <v>145</v>
      </c>
      <c r="F63" s="51" t="s">
        <v>146</v>
      </c>
      <c r="G63" s="52">
        <v>0</v>
      </c>
      <c r="H63" s="52">
        <v>0</v>
      </c>
      <c r="I63" s="52">
        <v>0</v>
      </c>
      <c r="J63" s="52">
        <v>0</v>
      </c>
    </row>
    <row r="64" spans="4:10" ht="15" x14ac:dyDescent="0.15">
      <c r="D64" s="49" t="s">
        <v>147</v>
      </c>
      <c r="E64" s="64" t="s">
        <v>148</v>
      </c>
      <c r="F64" s="51" t="s">
        <v>141</v>
      </c>
      <c r="G64" s="52">
        <f>G59*7000/10180</f>
        <v>1.1284165946721218E-2</v>
      </c>
      <c r="H64" s="52">
        <f>H59*7000/10180</f>
        <v>9.682999999716323E-3</v>
      </c>
      <c r="I64" s="52">
        <f>I59*7000/10180</f>
        <v>1.164883991359332E-2</v>
      </c>
      <c r="J64" s="52">
        <f>J59*7000/10180</f>
        <v>9.4512488926915515E-3</v>
      </c>
    </row>
    <row r="65" spans="4:10" x14ac:dyDescent="0.15">
      <c r="D65" s="49" t="s">
        <v>149</v>
      </c>
      <c r="E65" s="50" t="s">
        <v>150</v>
      </c>
      <c r="F65" s="51" t="s">
        <v>151</v>
      </c>
      <c r="G65" s="52">
        <v>450.54</v>
      </c>
      <c r="H65" s="52">
        <f>425.6293325</f>
        <v>425.62933249999998</v>
      </c>
      <c r="I65" s="52">
        <v>450.54</v>
      </c>
      <c r="J65" s="52">
        <v>452.3</v>
      </c>
    </row>
    <row r="66" spans="4:10" x14ac:dyDescent="0.15">
      <c r="D66" s="49" t="s">
        <v>152</v>
      </c>
      <c r="E66" s="53" t="s">
        <v>153</v>
      </c>
      <c r="F66" s="51" t="s">
        <v>151</v>
      </c>
      <c r="G66" s="52">
        <v>0</v>
      </c>
      <c r="H66" s="52">
        <v>0</v>
      </c>
      <c r="I66" s="52">
        <v>0</v>
      </c>
      <c r="J66" s="52">
        <v>0</v>
      </c>
    </row>
    <row r="67" spans="4:10" x14ac:dyDescent="0.15">
      <c r="D67" s="49" t="s">
        <v>154</v>
      </c>
      <c r="E67" s="53" t="s">
        <v>155</v>
      </c>
      <c r="F67" s="51" t="s">
        <v>151</v>
      </c>
      <c r="G67" s="52">
        <v>0</v>
      </c>
      <c r="H67" s="52">
        <v>0</v>
      </c>
      <c r="I67" s="52">
        <v>0</v>
      </c>
      <c r="J67" s="52">
        <v>0</v>
      </c>
    </row>
    <row r="68" spans="4:10" x14ac:dyDescent="0.15">
      <c r="D68" s="49" t="s">
        <v>156</v>
      </c>
      <c r="E68" s="50" t="s">
        <v>157</v>
      </c>
      <c r="F68" s="51" t="s">
        <v>158</v>
      </c>
      <c r="G68" s="52">
        <v>0</v>
      </c>
      <c r="H68" s="52">
        <v>0</v>
      </c>
      <c r="I68" s="52">
        <v>0</v>
      </c>
      <c r="J68" s="52">
        <v>0</v>
      </c>
    </row>
    <row r="72" spans="4:10" ht="15.75" customHeight="1" x14ac:dyDescent="0.15">
      <c r="D72" s="117" t="s">
        <v>232</v>
      </c>
      <c r="E72" s="117"/>
      <c r="F72" s="118" t="s">
        <v>233</v>
      </c>
      <c r="G72" s="118"/>
      <c r="H72" s="109" t="s">
        <v>234</v>
      </c>
    </row>
    <row r="73" spans="4:10" x14ac:dyDescent="0.15">
      <c r="D73" s="66"/>
      <c r="E73" s="67"/>
      <c r="F73" s="68"/>
      <c r="G73" s="68"/>
      <c r="H73" s="69"/>
    </row>
    <row r="74" spans="4:10" x14ac:dyDescent="0.15">
      <c r="D74" s="66"/>
      <c r="E74" s="67"/>
      <c r="F74" s="69"/>
      <c r="G74" s="69"/>
      <c r="H74" s="69"/>
    </row>
    <row r="75" spans="4:10" ht="23.25" customHeight="1" x14ac:dyDescent="0.15">
      <c r="D75" s="114" t="s">
        <v>159</v>
      </c>
      <c r="E75" s="114"/>
      <c r="F75" s="118"/>
      <c r="G75" s="118"/>
      <c r="H75" s="65"/>
    </row>
    <row r="76" spans="4:10" ht="6" customHeight="1" x14ac:dyDescent="0.15">
      <c r="F76" s="70"/>
      <c r="G76" s="70"/>
    </row>
    <row r="77" spans="4:10" ht="41.25" customHeight="1" x14ac:dyDescent="0.15">
      <c r="D77" s="113" t="s">
        <v>160</v>
      </c>
      <c r="E77" s="114"/>
      <c r="F77" s="114"/>
      <c r="G77" s="114"/>
      <c r="H77" s="114"/>
      <c r="I77" s="114"/>
      <c r="J77" s="114"/>
    </row>
    <row r="78" spans="4:10" ht="45.75" customHeight="1" x14ac:dyDescent="0.15">
      <c r="D78" s="113" t="s">
        <v>161</v>
      </c>
      <c r="E78" s="114"/>
      <c r="F78" s="114"/>
      <c r="G78" s="114"/>
      <c r="H78" s="114"/>
      <c r="I78" s="114"/>
      <c r="J78" s="114"/>
    </row>
    <row r="79" spans="4:10" x14ac:dyDescent="0.15">
      <c r="D79" s="65"/>
      <c r="E79" s="65"/>
      <c r="F79" s="65"/>
      <c r="G79" s="65"/>
      <c r="H79" s="65"/>
    </row>
  </sheetData>
  <mergeCells count="8">
    <mergeCell ref="D77:J77"/>
    <mergeCell ref="D78:J78"/>
    <mergeCell ref="D6:F6"/>
    <mergeCell ref="D7:F7"/>
    <mergeCell ref="D72:E72"/>
    <mergeCell ref="F72:G72"/>
    <mergeCell ref="D75:E75"/>
    <mergeCell ref="F75:G75"/>
  </mergeCells>
  <dataValidations count="3">
    <dataValidation type="decimal" allowBlank="1" showErrorMessage="1" errorTitle="Ошибка" error="Допускается ввод только неотрицательных чисел!" sqref="J23 J21 G52:J52 G55:J55" xr:uid="{21A47EE6-D768-490A-A5F6-36E9CBFB30A8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60 F75:G75 F72:G72 E64" xr:uid="{FF66C92F-856A-482C-930F-A074AE35C306}">
      <formula1>900</formula1>
    </dataValidation>
    <dataValidation type="decimal" allowBlank="1" showInputMessage="1" showErrorMessage="1" sqref="G59:J68 G11:J20 J22 G21:I23 G56:J57 G53:J54 G24:J51" xr:uid="{9C301024-A9BE-402A-80B6-422E18E3CDDA}">
      <formula1>-1000000000000000</formula1>
      <formula2>1000000000000000</formula2>
    </dataValidation>
  </dataValidations>
  <pageMargins left="0.11811023622047245" right="0.11811023622047245" top="0.15748031496062992" bottom="0.15748031496062992" header="0" footer="0"/>
  <pageSetup paperSize="9"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535B5-69B7-4F80-BE52-90FE71804D5A}">
  <sheetPr codeName="Лист4"/>
  <dimension ref="A1:J79"/>
  <sheetViews>
    <sheetView topLeftCell="C6" workbookViewId="0">
      <selection activeCell="G10" sqref="G10:I10"/>
    </sheetView>
  </sheetViews>
  <sheetFormatPr defaultColWidth="14.140625" defaultRowHeight="11.25" x14ac:dyDescent="0.15"/>
  <cols>
    <col min="1" max="2" width="0" style="38" hidden="1" customWidth="1"/>
    <col min="3" max="3" width="2.7109375" style="38" customWidth="1"/>
    <col min="4" max="4" width="7.7109375" style="45" customWidth="1"/>
    <col min="5" max="5" width="56.28515625" style="38" customWidth="1"/>
    <col min="6" max="6" width="11.7109375" style="38" customWidth="1"/>
    <col min="7" max="7" width="12" style="38" customWidth="1"/>
    <col min="8" max="8" width="11.42578125" style="38" customWidth="1"/>
    <col min="9" max="9" width="11.140625" style="38" customWidth="1"/>
    <col min="10" max="10" width="11.5703125" style="38" customWidth="1"/>
    <col min="11" max="16384" width="14.140625" style="38"/>
  </cols>
  <sheetData>
    <row r="1" spans="1:10" s="36" customFormat="1" ht="21" hidden="1" customHeight="1" x14ac:dyDescent="0.15">
      <c r="A1" s="35"/>
      <c r="D1" s="36" t="str">
        <f>region_name</f>
        <v>Ямало-Ненецкий автономный округ</v>
      </c>
      <c r="E1" s="36" t="str">
        <f>station</f>
        <v>МП "Салехардэнерго" станция Салехард</v>
      </c>
      <c r="F1" s="36">
        <f>god</f>
        <v>2024</v>
      </c>
      <c r="G1" s="37" t="s">
        <v>163</v>
      </c>
      <c r="I1" s="37"/>
      <c r="J1" s="37"/>
    </row>
    <row r="2" spans="1:10" s="36" customFormat="1" ht="21" hidden="1" customHeight="1" x14ac:dyDescent="0.15">
      <c r="G2" s="37"/>
      <c r="I2" s="37"/>
      <c r="J2" s="37"/>
    </row>
    <row r="3" spans="1:10" s="36" customFormat="1" ht="21" hidden="1" customHeight="1" x14ac:dyDescent="0.15">
      <c r="G3" s="37"/>
      <c r="I3" s="37"/>
      <c r="J3" s="37"/>
    </row>
    <row r="4" spans="1:10" s="36" customFormat="1" ht="21" hidden="1" customHeight="1" x14ac:dyDescent="0.15">
      <c r="G4" s="37"/>
      <c r="I4" s="37"/>
      <c r="J4" s="37"/>
    </row>
    <row r="5" spans="1:10" ht="21" hidden="1" customHeight="1" x14ac:dyDescent="0.15">
      <c r="D5" s="39"/>
    </row>
    <row r="6" spans="1:10" ht="21" customHeight="1" x14ac:dyDescent="0.15">
      <c r="D6" s="115" t="str">
        <f>"Баланс электрической энергии и мощности в "&amp;2025&amp;" году "</f>
        <v xml:space="preserve">Баланс электрической энергии и мощности в 2025 году </v>
      </c>
      <c r="E6" s="115"/>
      <c r="F6" s="115"/>
      <c r="G6" s="40"/>
      <c r="H6" s="40"/>
      <c r="I6" s="40"/>
      <c r="J6" s="40"/>
    </row>
    <row r="7" spans="1:10" s="41" customFormat="1" ht="21" customHeight="1" x14ac:dyDescent="0.15">
      <c r="D7" s="116" t="s">
        <v>236</v>
      </c>
      <c r="E7" s="116"/>
      <c r="F7" s="116"/>
      <c r="G7" s="110" t="str">
        <f>G1</f>
        <v>Март</v>
      </c>
      <c r="H7" s="40"/>
      <c r="I7" s="40"/>
      <c r="J7" s="40"/>
    </row>
    <row r="8" spans="1:10" s="41" customFormat="1" x14ac:dyDescent="0.15">
      <c r="D8" s="42"/>
      <c r="E8" s="42"/>
      <c r="F8" s="42"/>
      <c r="G8" s="43"/>
      <c r="H8" s="43"/>
      <c r="I8" s="43"/>
      <c r="J8" s="44" t="str">
        <f>"Форма 4 ("&amp;G1&amp;")"</f>
        <v>Форма 4 (Март)</v>
      </c>
    </row>
    <row r="9" spans="1:10" s="45" customFormat="1" ht="40.5" customHeight="1" x14ac:dyDescent="0.25">
      <c r="D9" s="46" t="s">
        <v>38</v>
      </c>
      <c r="E9" s="46" t="s">
        <v>39</v>
      </c>
      <c r="F9" s="46" t="s">
        <v>40</v>
      </c>
      <c r="G9" s="46" t="str">
        <f>"План " &amp;$G$1&amp;" "&amp; 2023</f>
        <v>План Март 2023</v>
      </c>
      <c r="H9" s="46" t="str">
        <f>"Факт " &amp;$G$1&amp;" "&amp; 2023</f>
        <v>Факт Март 2023</v>
      </c>
      <c r="I9" s="46" t="str">
        <f>"План " &amp;$G$1&amp;" "&amp;2024</f>
        <v>План Март 2024</v>
      </c>
      <c r="J9" s="46" t="str">
        <f>"План " &amp;$G$1&amp;" "&amp; 2025</f>
        <v>План Март 2025</v>
      </c>
    </row>
    <row r="10" spans="1:10" s="47" customFormat="1" ht="12" customHeight="1" x14ac:dyDescent="0.25">
      <c r="D10" s="48">
        <v>1</v>
      </c>
      <c r="E10" s="48">
        <v>2</v>
      </c>
      <c r="F10" s="48">
        <v>3</v>
      </c>
      <c r="G10" s="48">
        <v>4</v>
      </c>
      <c r="H10" s="48">
        <v>5</v>
      </c>
      <c r="I10" s="48">
        <v>6</v>
      </c>
      <c r="J10" s="48">
        <v>7</v>
      </c>
    </row>
    <row r="11" spans="1:10" s="41" customFormat="1" x14ac:dyDescent="0.15">
      <c r="D11" s="49" t="s">
        <v>41</v>
      </c>
      <c r="E11" s="50" t="s">
        <v>42</v>
      </c>
      <c r="F11" s="51" t="s">
        <v>43</v>
      </c>
      <c r="G11" s="52">
        <v>0.4</v>
      </c>
      <c r="H11" s="52">
        <v>0.4</v>
      </c>
      <c r="I11" s="52">
        <v>0.4</v>
      </c>
      <c r="J11" s="52">
        <v>0.4</v>
      </c>
    </row>
    <row r="12" spans="1:10" s="41" customFormat="1" x14ac:dyDescent="0.15">
      <c r="D12" s="49" t="s">
        <v>44</v>
      </c>
      <c r="E12" s="50" t="s">
        <v>45</v>
      </c>
      <c r="F12" s="51" t="s">
        <v>43</v>
      </c>
      <c r="G12" s="52">
        <v>0.4</v>
      </c>
      <c r="H12" s="52">
        <v>0.4</v>
      </c>
      <c r="I12" s="52">
        <v>0.4</v>
      </c>
      <c r="J12" s="52">
        <v>0.4</v>
      </c>
    </row>
    <row r="13" spans="1:10" s="41" customFormat="1" x14ac:dyDescent="0.15">
      <c r="D13" s="49" t="s">
        <v>46</v>
      </c>
      <c r="E13" s="50" t="s">
        <v>47</v>
      </c>
      <c r="F13" s="51" t="s">
        <v>43</v>
      </c>
      <c r="G13" s="52">
        <v>0.2</v>
      </c>
      <c r="H13" s="52">
        <v>0.2</v>
      </c>
      <c r="I13" s="52">
        <v>0.2</v>
      </c>
      <c r="J13" s="52">
        <v>0.2</v>
      </c>
    </row>
    <row r="14" spans="1:10" s="41" customFormat="1" x14ac:dyDescent="0.15">
      <c r="D14" s="49" t="s">
        <v>48</v>
      </c>
      <c r="E14" s="50" t="s">
        <v>49</v>
      </c>
      <c r="F14" s="51" t="s">
        <v>43</v>
      </c>
      <c r="G14" s="52">
        <f>G26*1000/744</f>
        <v>3.2141623655913979E-3</v>
      </c>
      <c r="H14" s="52">
        <f>H26*1000/744</f>
        <v>2.9722311827956988E-3</v>
      </c>
      <c r="I14" s="52">
        <f>I26*1000/744</f>
        <v>8.2366102150537631E-3</v>
      </c>
      <c r="J14" s="52">
        <f>J26*1000/744</f>
        <v>5.6812110215053767E-3</v>
      </c>
    </row>
    <row r="15" spans="1:10" s="41" customFormat="1" ht="22.5" x14ac:dyDescent="0.15">
      <c r="D15" s="49" t="s">
        <v>50</v>
      </c>
      <c r="E15" s="53" t="s">
        <v>51</v>
      </c>
      <c r="F15" s="51" t="s">
        <v>43</v>
      </c>
      <c r="G15" s="52">
        <f>0</f>
        <v>0</v>
      </c>
      <c r="H15" s="52">
        <f>0</f>
        <v>0</v>
      </c>
      <c r="I15" s="52">
        <f>0</f>
        <v>0</v>
      </c>
      <c r="J15" s="52">
        <f>0</f>
        <v>0</v>
      </c>
    </row>
    <row r="16" spans="1:10" s="41" customFormat="1" x14ac:dyDescent="0.15">
      <c r="D16" s="49" t="s">
        <v>52</v>
      </c>
      <c r="E16" s="50" t="s">
        <v>53</v>
      </c>
      <c r="F16" s="51" t="s">
        <v>43</v>
      </c>
      <c r="G16" s="54">
        <f>G14-G13</f>
        <v>-0.1967858376344086</v>
      </c>
      <c r="H16" s="54">
        <f>H14-H13</f>
        <v>-0.19702776881720432</v>
      </c>
      <c r="I16" s="54">
        <f>I14-I13</f>
        <v>-0.19176338978494625</v>
      </c>
      <c r="J16" s="54">
        <f>J14-J13</f>
        <v>-0.19431878897849464</v>
      </c>
    </row>
    <row r="17" spans="4:10" s="41" customFormat="1" x14ac:dyDescent="0.15">
      <c r="D17" s="49" t="s">
        <v>54</v>
      </c>
      <c r="E17" s="53" t="s">
        <v>55</v>
      </c>
      <c r="F17" s="51" t="s">
        <v>43</v>
      </c>
      <c r="G17" s="52">
        <v>0</v>
      </c>
      <c r="H17" s="52">
        <v>0</v>
      </c>
      <c r="I17" s="52">
        <v>0</v>
      </c>
      <c r="J17" s="52">
        <v>0</v>
      </c>
    </row>
    <row r="18" spans="4:10" ht="15" x14ac:dyDescent="0.15">
      <c r="D18" s="55" t="s">
        <v>56</v>
      </c>
      <c r="E18" s="56" t="s">
        <v>57</v>
      </c>
      <c r="F18" s="51" t="s">
        <v>235</v>
      </c>
      <c r="G18" s="52">
        <v>0</v>
      </c>
      <c r="H18" s="52">
        <v>0</v>
      </c>
      <c r="I18" s="52">
        <v>0</v>
      </c>
      <c r="J18" s="52">
        <v>0</v>
      </c>
    </row>
    <row r="19" spans="4:10" s="41" customFormat="1" ht="15" x14ac:dyDescent="0.15">
      <c r="D19" s="55" t="s">
        <v>58</v>
      </c>
      <c r="E19" s="53" t="s">
        <v>59</v>
      </c>
      <c r="F19" s="51" t="s">
        <v>43</v>
      </c>
      <c r="G19" s="52">
        <f>G16</f>
        <v>-0.1967858376344086</v>
      </c>
      <c r="H19" s="52">
        <f>H16</f>
        <v>-0.19702776881720432</v>
      </c>
      <c r="I19" s="52">
        <f>I16</f>
        <v>-0.19176338978494625</v>
      </c>
      <c r="J19" s="52">
        <f>J16</f>
        <v>-0.19431878897849464</v>
      </c>
    </row>
    <row r="20" spans="4:10" ht="15" x14ac:dyDescent="0.15">
      <c r="D20" s="55" t="s">
        <v>60</v>
      </c>
      <c r="E20" s="53" t="s">
        <v>61</v>
      </c>
      <c r="F20" s="51" t="s">
        <v>43</v>
      </c>
      <c r="G20" s="52">
        <v>0</v>
      </c>
      <c r="H20" s="52">
        <v>0</v>
      </c>
      <c r="I20" s="52">
        <v>0</v>
      </c>
      <c r="J20" s="52">
        <v>0</v>
      </c>
    </row>
    <row r="21" spans="4:10" ht="15" x14ac:dyDescent="0.15">
      <c r="D21" s="55" t="s">
        <v>62</v>
      </c>
      <c r="E21" s="57" t="s">
        <v>63</v>
      </c>
      <c r="F21" s="58" t="s">
        <v>64</v>
      </c>
      <c r="G21" s="59"/>
      <c r="H21" s="59"/>
      <c r="I21" s="59"/>
      <c r="J21" s="60">
        <f>0.03*744/1000</f>
        <v>2.232E-2</v>
      </c>
    </row>
    <row r="22" spans="4:10" s="41" customFormat="1" x14ac:dyDescent="0.15">
      <c r="D22" s="49" t="s">
        <v>65</v>
      </c>
      <c r="E22" s="50" t="s">
        <v>66</v>
      </c>
      <c r="F22" s="58" t="s">
        <v>64</v>
      </c>
      <c r="G22" s="52">
        <v>3.4770437000000001E-2</v>
      </c>
      <c r="H22" s="52">
        <v>3.5115380000000002E-2</v>
      </c>
      <c r="I22" s="52">
        <v>4.1946378999999999E-2</v>
      </c>
      <c r="J22" s="52">
        <v>3.4273805999999997E-2</v>
      </c>
    </row>
    <row r="23" spans="4:10" s="41" customFormat="1" ht="15" x14ac:dyDescent="0.15">
      <c r="D23" s="55" t="s">
        <v>67</v>
      </c>
      <c r="E23" s="57" t="s">
        <v>68</v>
      </c>
      <c r="F23" s="58" t="s">
        <v>64</v>
      </c>
      <c r="G23" s="59"/>
      <c r="H23" s="59"/>
      <c r="I23" s="59"/>
      <c r="J23" s="60">
        <f>J13*744/1000</f>
        <v>0.14880000000000002</v>
      </c>
    </row>
    <row r="24" spans="4:10" s="41" customFormat="1" x14ac:dyDescent="0.15">
      <c r="D24" s="49" t="s">
        <v>69</v>
      </c>
      <c r="E24" s="53" t="s">
        <v>70</v>
      </c>
      <c r="F24" s="58" t="s">
        <v>64</v>
      </c>
      <c r="G24" s="52">
        <v>0</v>
      </c>
      <c r="H24" s="52">
        <v>0</v>
      </c>
      <c r="I24" s="52">
        <v>0</v>
      </c>
      <c r="J24" s="52">
        <v>0</v>
      </c>
    </row>
    <row r="25" spans="4:10" s="41" customFormat="1" x14ac:dyDescent="0.15">
      <c r="D25" s="49" t="s">
        <v>71</v>
      </c>
      <c r="E25" s="53" t="s">
        <v>72</v>
      </c>
      <c r="F25" s="58" t="s">
        <v>64</v>
      </c>
      <c r="G25" s="52">
        <v>0</v>
      </c>
      <c r="H25" s="52">
        <v>0</v>
      </c>
      <c r="I25" s="52">
        <v>0</v>
      </c>
      <c r="J25" s="52">
        <v>0</v>
      </c>
    </row>
    <row r="26" spans="4:10" s="41" customFormat="1" x14ac:dyDescent="0.15">
      <c r="D26" s="49" t="s">
        <v>73</v>
      </c>
      <c r="E26" s="50" t="s">
        <v>74</v>
      </c>
      <c r="F26" s="58" t="s">
        <v>64</v>
      </c>
      <c r="G26" s="52">
        <v>2.3913367999999998E-3</v>
      </c>
      <c r="H26" s="52">
        <v>2.21134E-3</v>
      </c>
      <c r="I26" s="52">
        <v>6.1280379999999997E-3</v>
      </c>
      <c r="J26" s="52">
        <v>4.2268210000000004E-3</v>
      </c>
    </row>
    <row r="27" spans="4:10" x14ac:dyDescent="0.15">
      <c r="D27" s="49" t="s">
        <v>75</v>
      </c>
      <c r="E27" s="53" t="s">
        <v>76</v>
      </c>
      <c r="F27" s="58" t="s">
        <v>64</v>
      </c>
      <c r="G27" s="52">
        <f>G26</f>
        <v>2.3913367999999998E-3</v>
      </c>
      <c r="H27" s="52">
        <f>H26</f>
        <v>2.21134E-3</v>
      </c>
      <c r="I27" s="52">
        <f>I26</f>
        <v>6.1280379999999997E-3</v>
      </c>
      <c r="J27" s="52">
        <f>J26</f>
        <v>4.2268210000000004E-3</v>
      </c>
    </row>
    <row r="28" spans="4:10" x14ac:dyDescent="0.15">
      <c r="D28" s="49" t="s">
        <v>77</v>
      </c>
      <c r="E28" s="56" t="s">
        <v>78</v>
      </c>
      <c r="F28" s="51" t="s">
        <v>79</v>
      </c>
      <c r="G28" s="54">
        <f>(G27/G22*100)</f>
        <v>6.8774999865546693</v>
      </c>
      <c r="H28" s="54">
        <f t="shared" ref="H28:J28" si="0">(H27/H22*100)</f>
        <v>6.2973546064431023</v>
      </c>
      <c r="I28" s="54">
        <f t="shared" si="0"/>
        <v>14.609218116300337</v>
      </c>
      <c r="J28" s="54">
        <f t="shared" si="0"/>
        <v>12.33251130615608</v>
      </c>
    </row>
    <row r="29" spans="4:10" x14ac:dyDescent="0.15">
      <c r="D29" s="49" t="s">
        <v>80</v>
      </c>
      <c r="E29" s="53" t="s">
        <v>81</v>
      </c>
      <c r="F29" s="58" t="s">
        <v>64</v>
      </c>
      <c r="G29" s="52">
        <v>0</v>
      </c>
      <c r="H29" s="52">
        <v>0</v>
      </c>
      <c r="I29" s="52">
        <v>0</v>
      </c>
      <c r="J29" s="52">
        <v>0</v>
      </c>
    </row>
    <row r="30" spans="4:10" x14ac:dyDescent="0.15">
      <c r="D30" s="49" t="s">
        <v>82</v>
      </c>
      <c r="E30" s="56" t="s">
        <v>83</v>
      </c>
      <c r="F30" s="51" t="s">
        <v>84</v>
      </c>
      <c r="G30" s="52">
        <v>0</v>
      </c>
      <c r="H30" s="52">
        <v>0</v>
      </c>
      <c r="I30" s="52">
        <v>0</v>
      </c>
      <c r="J30" s="52">
        <v>0</v>
      </c>
    </row>
    <row r="31" spans="4:10" s="41" customFormat="1" x14ac:dyDescent="0.15">
      <c r="D31" s="49" t="s">
        <v>85</v>
      </c>
      <c r="E31" s="50" t="s">
        <v>86</v>
      </c>
      <c r="F31" s="58" t="s">
        <v>64</v>
      </c>
      <c r="G31" s="52">
        <f>G22-G26</f>
        <v>3.2379100200000004E-2</v>
      </c>
      <c r="H31" s="52">
        <f>H22-H26</f>
        <v>3.2904040000000002E-2</v>
      </c>
      <c r="I31" s="52">
        <f>I22-I26</f>
        <v>3.5818340999999997E-2</v>
      </c>
      <c r="J31" s="52">
        <f>J22-J26</f>
        <v>3.0046984999999998E-2</v>
      </c>
    </row>
    <row r="32" spans="4:10" s="41" customFormat="1" x14ac:dyDescent="0.15">
      <c r="D32" s="49" t="s">
        <v>87</v>
      </c>
      <c r="E32" s="53" t="s">
        <v>70</v>
      </c>
      <c r="F32" s="58" t="s">
        <v>64</v>
      </c>
      <c r="G32" s="52">
        <v>0</v>
      </c>
      <c r="H32" s="52">
        <v>0</v>
      </c>
      <c r="I32" s="52">
        <v>0</v>
      </c>
      <c r="J32" s="52">
        <v>0</v>
      </c>
    </row>
    <row r="33" spans="4:10" s="41" customFormat="1" x14ac:dyDescent="0.15">
      <c r="D33" s="49" t="s">
        <v>88</v>
      </c>
      <c r="E33" s="53" t="s">
        <v>72</v>
      </c>
      <c r="F33" s="58" t="s">
        <v>64</v>
      </c>
      <c r="G33" s="52">
        <v>0</v>
      </c>
      <c r="H33" s="52">
        <v>0</v>
      </c>
      <c r="I33" s="52">
        <v>0</v>
      </c>
      <c r="J33" s="52">
        <v>0</v>
      </c>
    </row>
    <row r="34" spans="4:10" x14ac:dyDescent="0.15">
      <c r="D34" s="49" t="s">
        <v>89</v>
      </c>
      <c r="E34" s="50" t="s">
        <v>90</v>
      </c>
      <c r="F34" s="58" t="s">
        <v>64</v>
      </c>
      <c r="G34" s="52">
        <v>0</v>
      </c>
      <c r="H34" s="52">
        <v>0</v>
      </c>
      <c r="I34" s="52">
        <v>0</v>
      </c>
      <c r="J34" s="52">
        <v>0</v>
      </c>
    </row>
    <row r="35" spans="4:10" x14ac:dyDescent="0.15">
      <c r="D35" s="49" t="s">
        <v>91</v>
      </c>
      <c r="E35" s="53" t="s">
        <v>92</v>
      </c>
      <c r="F35" s="58" t="s">
        <v>64</v>
      </c>
      <c r="G35" s="52">
        <v>0</v>
      </c>
      <c r="H35" s="52">
        <v>4.4854200000000004E-3</v>
      </c>
      <c r="I35" s="52">
        <v>0</v>
      </c>
      <c r="J35" s="52">
        <v>0</v>
      </c>
    </row>
    <row r="36" spans="4:10" x14ac:dyDescent="0.15">
      <c r="D36" s="49" t="s">
        <v>93</v>
      </c>
      <c r="E36" s="53" t="s">
        <v>94</v>
      </c>
      <c r="F36" s="58" t="s">
        <v>64</v>
      </c>
      <c r="G36" s="52">
        <v>0</v>
      </c>
      <c r="H36" s="52">
        <v>0</v>
      </c>
      <c r="I36" s="52">
        <v>0</v>
      </c>
      <c r="J36" s="52">
        <v>0</v>
      </c>
    </row>
    <row r="37" spans="4:10" x14ac:dyDescent="0.15">
      <c r="D37" s="49" t="s">
        <v>95</v>
      </c>
      <c r="E37" s="56" t="s">
        <v>96</v>
      </c>
      <c r="F37" s="51" t="s">
        <v>79</v>
      </c>
      <c r="G37" s="54">
        <f>(G36/G31*100)</f>
        <v>0</v>
      </c>
      <c r="H37" s="54">
        <f t="shared" ref="H37:J37" si="1">(H36/H31*100)</f>
        <v>0</v>
      </c>
      <c r="I37" s="54">
        <f t="shared" si="1"/>
        <v>0</v>
      </c>
      <c r="J37" s="54">
        <f t="shared" si="1"/>
        <v>0</v>
      </c>
    </row>
    <row r="38" spans="4:10" s="41" customFormat="1" x14ac:dyDescent="0.15">
      <c r="D38" s="49" t="s">
        <v>97</v>
      </c>
      <c r="E38" s="50" t="s">
        <v>98</v>
      </c>
      <c r="F38" s="58" t="s">
        <v>64</v>
      </c>
      <c r="G38" s="52">
        <v>2.3913367999999998E-3</v>
      </c>
      <c r="H38" s="52">
        <f>H26+H34+H39</f>
        <v>2.21134E-3</v>
      </c>
      <c r="I38" s="52">
        <f>I26+I34+I39</f>
        <v>6.1280379999999997E-3</v>
      </c>
      <c r="J38" s="52">
        <f>J26+J34+J39</f>
        <v>4.2268210000000004E-3</v>
      </c>
    </row>
    <row r="39" spans="4:10" s="41" customFormat="1" ht="22.5" x14ac:dyDescent="0.15">
      <c r="D39" s="49" t="s">
        <v>99</v>
      </c>
      <c r="E39" s="53" t="s">
        <v>51</v>
      </c>
      <c r="F39" s="58" t="s">
        <v>64</v>
      </c>
      <c r="G39" s="52">
        <v>0</v>
      </c>
      <c r="H39" s="52">
        <v>0</v>
      </c>
      <c r="I39" s="52">
        <v>0</v>
      </c>
      <c r="J39" s="52">
        <v>0</v>
      </c>
    </row>
    <row r="40" spans="4:10" s="41" customFormat="1" ht="22.5" x14ac:dyDescent="0.15">
      <c r="D40" s="49" t="s">
        <v>100</v>
      </c>
      <c r="E40" s="53" t="s">
        <v>101</v>
      </c>
      <c r="F40" s="58" t="s">
        <v>64</v>
      </c>
      <c r="G40" s="52">
        <v>0</v>
      </c>
      <c r="H40" s="52">
        <v>0</v>
      </c>
      <c r="I40" s="52">
        <v>0</v>
      </c>
      <c r="J40" s="52">
        <v>0</v>
      </c>
    </row>
    <row r="41" spans="4:10" s="41" customFormat="1" x14ac:dyDescent="0.15">
      <c r="D41" s="49" t="s">
        <v>102</v>
      </c>
      <c r="E41" s="50" t="s">
        <v>103</v>
      </c>
      <c r="F41" s="58" t="s">
        <v>64</v>
      </c>
      <c r="G41" s="54">
        <f>G38-G22</f>
        <v>-3.2379100200000004E-2</v>
      </c>
      <c r="H41" s="54">
        <f>H38-H22</f>
        <v>-3.2904040000000002E-2</v>
      </c>
      <c r="I41" s="54">
        <f>I38-I22</f>
        <v>-3.5818340999999997E-2</v>
      </c>
      <c r="J41" s="54">
        <f>J38-J22</f>
        <v>-3.0046984999999998E-2</v>
      </c>
    </row>
    <row r="42" spans="4:10" s="41" customFormat="1" ht="15" customHeight="1" x14ac:dyDescent="0.15">
      <c r="D42" s="49" t="s">
        <v>104</v>
      </c>
      <c r="E42" s="53" t="s">
        <v>55</v>
      </c>
      <c r="F42" s="58" t="s">
        <v>64</v>
      </c>
      <c r="G42" s="52">
        <v>0</v>
      </c>
      <c r="H42" s="52">
        <v>0</v>
      </c>
      <c r="I42" s="52">
        <v>0</v>
      </c>
      <c r="J42" s="52">
        <v>0</v>
      </c>
    </row>
    <row r="43" spans="4:10" x14ac:dyDescent="0.15">
      <c r="D43" s="49" t="s">
        <v>105</v>
      </c>
      <c r="E43" s="56" t="s">
        <v>57</v>
      </c>
      <c r="F43" s="58" t="s">
        <v>64</v>
      </c>
      <c r="G43" s="52">
        <v>0</v>
      </c>
      <c r="H43" s="52">
        <v>0</v>
      </c>
      <c r="I43" s="52">
        <v>0</v>
      </c>
      <c r="J43" s="52">
        <v>0</v>
      </c>
    </row>
    <row r="44" spans="4:10" s="41" customFormat="1" x14ac:dyDescent="0.15">
      <c r="D44" s="49" t="s">
        <v>106</v>
      </c>
      <c r="E44" s="53" t="s">
        <v>59</v>
      </c>
      <c r="F44" s="58" t="s">
        <v>64</v>
      </c>
      <c r="G44" s="52">
        <v>3.07422324E-2</v>
      </c>
      <c r="H44" s="52">
        <v>3.2904040000000002E-2</v>
      </c>
      <c r="I44" s="52">
        <v>3.4027423360000003E-2</v>
      </c>
      <c r="J44" s="52">
        <v>3.0046984999999998E-2</v>
      </c>
    </row>
    <row r="45" spans="4:10" x14ac:dyDescent="0.15">
      <c r="D45" s="49" t="s">
        <v>107</v>
      </c>
      <c r="E45" s="53" t="s">
        <v>61</v>
      </c>
      <c r="F45" s="58" t="s">
        <v>64</v>
      </c>
      <c r="G45" s="52">
        <v>0</v>
      </c>
      <c r="H45" s="52">
        <v>0</v>
      </c>
      <c r="I45" s="52">
        <v>0</v>
      </c>
      <c r="J45" s="52">
        <v>0</v>
      </c>
    </row>
    <row r="46" spans="4:10" x14ac:dyDescent="0.15">
      <c r="D46" s="49" t="s">
        <v>108</v>
      </c>
      <c r="E46" s="50" t="s">
        <v>109</v>
      </c>
      <c r="F46" s="58" t="s">
        <v>64</v>
      </c>
      <c r="G46" s="52">
        <v>0</v>
      </c>
      <c r="H46" s="52">
        <v>0</v>
      </c>
      <c r="I46" s="52">
        <v>0</v>
      </c>
      <c r="J46" s="52">
        <v>0</v>
      </c>
    </row>
    <row r="47" spans="4:10" x14ac:dyDescent="0.15">
      <c r="D47" s="49" t="s">
        <v>110</v>
      </c>
      <c r="E47" s="53" t="s">
        <v>111</v>
      </c>
      <c r="F47" s="58" t="s">
        <v>64</v>
      </c>
      <c r="G47" s="52">
        <v>0</v>
      </c>
      <c r="H47" s="52">
        <v>0</v>
      </c>
      <c r="I47" s="52">
        <v>0</v>
      </c>
      <c r="J47" s="52">
        <v>0</v>
      </c>
    </row>
    <row r="48" spans="4:10" x14ac:dyDescent="0.15">
      <c r="D48" s="49" t="s">
        <v>112</v>
      </c>
      <c r="E48" s="53" t="s">
        <v>113</v>
      </c>
      <c r="F48" s="58" t="s">
        <v>64</v>
      </c>
      <c r="G48" s="52">
        <v>0</v>
      </c>
      <c r="H48" s="52">
        <v>0</v>
      </c>
      <c r="I48" s="52">
        <v>0</v>
      </c>
      <c r="J48" s="52">
        <v>0</v>
      </c>
    </row>
    <row r="49" spans="4:10" x14ac:dyDescent="0.15">
      <c r="D49" s="49" t="s">
        <v>114</v>
      </c>
      <c r="E49" s="50" t="s">
        <v>115</v>
      </c>
      <c r="F49" s="51" t="s">
        <v>116</v>
      </c>
      <c r="G49" s="52">
        <v>0</v>
      </c>
      <c r="H49" s="52">
        <v>0</v>
      </c>
      <c r="I49" s="52">
        <v>0</v>
      </c>
      <c r="J49" s="52">
        <v>0</v>
      </c>
    </row>
    <row r="50" spans="4:10" ht="22.5" x14ac:dyDescent="0.15">
      <c r="D50" s="49" t="s">
        <v>117</v>
      </c>
      <c r="E50" s="50" t="s">
        <v>118</v>
      </c>
      <c r="F50" s="51" t="s">
        <v>116</v>
      </c>
      <c r="G50" s="52">
        <v>0</v>
      </c>
      <c r="H50" s="52">
        <v>0</v>
      </c>
      <c r="I50" s="52">
        <v>0</v>
      </c>
      <c r="J50" s="52">
        <v>0</v>
      </c>
    </row>
    <row r="51" spans="4:10" x14ac:dyDescent="0.15">
      <c r="D51" s="49" t="s">
        <v>119</v>
      </c>
      <c r="E51" s="50" t="s">
        <v>120</v>
      </c>
      <c r="F51" s="51" t="s">
        <v>116</v>
      </c>
      <c r="G51" s="54">
        <f>G49-G50</f>
        <v>0</v>
      </c>
      <c r="H51" s="54">
        <f>H49-H50</f>
        <v>0</v>
      </c>
      <c r="I51" s="54">
        <f>I49-I50</f>
        <v>0</v>
      </c>
      <c r="J51" s="54">
        <f>J49-J50</f>
        <v>0</v>
      </c>
    </row>
    <row r="52" spans="4:10" ht="15" x14ac:dyDescent="0.15">
      <c r="D52" s="55" t="s">
        <v>121</v>
      </c>
      <c r="E52" s="61" t="s">
        <v>122</v>
      </c>
      <c r="F52" s="51" t="s">
        <v>116</v>
      </c>
      <c r="G52" s="52">
        <v>0</v>
      </c>
      <c r="H52" s="52">
        <v>0</v>
      </c>
      <c r="I52" s="52">
        <v>0</v>
      </c>
      <c r="J52" s="52">
        <v>0</v>
      </c>
    </row>
    <row r="53" spans="4:10" ht="22.5" x14ac:dyDescent="0.15">
      <c r="D53" s="49" t="s">
        <v>123</v>
      </c>
      <c r="E53" s="50" t="s">
        <v>124</v>
      </c>
      <c r="F53" s="51" t="s">
        <v>116</v>
      </c>
      <c r="G53" s="52">
        <v>0</v>
      </c>
      <c r="H53" s="52">
        <v>0</v>
      </c>
      <c r="I53" s="52">
        <v>0</v>
      </c>
      <c r="J53" s="52">
        <v>0</v>
      </c>
    </row>
    <row r="54" spans="4:10" x14ac:dyDescent="0.15">
      <c r="D54" s="49" t="s">
        <v>125</v>
      </c>
      <c r="E54" s="50" t="s">
        <v>126</v>
      </c>
      <c r="F54" s="51" t="s">
        <v>116</v>
      </c>
      <c r="G54" s="54">
        <f>G51-G53</f>
        <v>0</v>
      </c>
      <c r="H54" s="54">
        <f>H51-H53</f>
        <v>0</v>
      </c>
      <c r="I54" s="54">
        <f>I51-I53</f>
        <v>0</v>
      </c>
      <c r="J54" s="54">
        <f>J51-J53</f>
        <v>0</v>
      </c>
    </row>
    <row r="55" spans="4:10" ht="15" x14ac:dyDescent="0.15">
      <c r="D55" s="55" t="s">
        <v>127</v>
      </c>
      <c r="E55" s="61" t="s">
        <v>122</v>
      </c>
      <c r="F55" s="51" t="s">
        <v>116</v>
      </c>
      <c r="G55" s="52">
        <v>0</v>
      </c>
      <c r="H55" s="52">
        <v>0</v>
      </c>
      <c r="I55" s="52">
        <v>0</v>
      </c>
      <c r="J55" s="52">
        <v>0</v>
      </c>
    </row>
    <row r="56" spans="4:10" s="41" customFormat="1" ht="15" x14ac:dyDescent="0.15">
      <c r="D56" s="55" t="s">
        <v>128</v>
      </c>
      <c r="E56" s="50" t="s">
        <v>129</v>
      </c>
      <c r="F56" s="51" t="s">
        <v>130</v>
      </c>
      <c r="G56" s="52">
        <v>0</v>
      </c>
      <c r="H56" s="52">
        <v>0</v>
      </c>
      <c r="I56" s="52">
        <v>0</v>
      </c>
      <c r="J56" s="52">
        <v>0</v>
      </c>
    </row>
    <row r="57" spans="4:10" s="41" customFormat="1" x14ac:dyDescent="0.15">
      <c r="D57" s="49"/>
      <c r="E57" s="50" t="s">
        <v>131</v>
      </c>
      <c r="F57" s="51"/>
      <c r="G57" s="59"/>
      <c r="H57" s="59"/>
      <c r="I57" s="59"/>
      <c r="J57" s="59"/>
    </row>
    <row r="58" spans="4:10" x14ac:dyDescent="0.15">
      <c r="D58" s="49" t="s">
        <v>132</v>
      </c>
      <c r="E58" s="50" t="s">
        <v>133</v>
      </c>
      <c r="F58" s="51"/>
      <c r="G58" s="62"/>
      <c r="H58" s="62"/>
      <c r="I58" s="62"/>
      <c r="J58" s="62"/>
    </row>
    <row r="59" spans="4:10" x14ac:dyDescent="0.15">
      <c r="D59" s="49" t="s">
        <v>134</v>
      </c>
      <c r="E59" s="53" t="s">
        <v>135</v>
      </c>
      <c r="F59" s="51" t="s">
        <v>136</v>
      </c>
      <c r="G59" s="52">
        <f>G65*G31/1000</f>
        <v>1.4588079804108003E-2</v>
      </c>
      <c r="H59" s="52">
        <f>H65*H31/1000</f>
        <v>1.3369248553889801E-2</v>
      </c>
      <c r="I59" s="52">
        <f>I65*I31/1000</f>
        <v>1.613759535414E-2</v>
      </c>
      <c r="J59" s="52">
        <f>J65*J31/1000</f>
        <v>1.35902513155E-2</v>
      </c>
    </row>
    <row r="60" spans="4:10" x14ac:dyDescent="0.15">
      <c r="D60" s="49" t="s">
        <v>137</v>
      </c>
      <c r="E60" s="53" t="s">
        <v>138</v>
      </c>
      <c r="F60" s="63"/>
      <c r="G60" s="52">
        <v>0</v>
      </c>
      <c r="H60" s="52">
        <v>0</v>
      </c>
      <c r="I60" s="52">
        <v>0</v>
      </c>
      <c r="J60" s="52">
        <v>0</v>
      </c>
    </row>
    <row r="61" spans="4:10" x14ac:dyDescent="0.15">
      <c r="D61" s="49" t="s">
        <v>139</v>
      </c>
      <c r="E61" s="56" t="s">
        <v>140</v>
      </c>
      <c r="F61" s="51" t="s">
        <v>141</v>
      </c>
      <c r="G61" s="52">
        <v>0</v>
      </c>
      <c r="H61" s="52">
        <v>0</v>
      </c>
      <c r="I61" s="52">
        <v>0</v>
      </c>
      <c r="J61" s="52">
        <v>0</v>
      </c>
    </row>
    <row r="62" spans="4:10" x14ac:dyDescent="0.15">
      <c r="D62" s="49" t="s">
        <v>142</v>
      </c>
      <c r="E62" s="56" t="s">
        <v>143</v>
      </c>
      <c r="F62" s="51" t="s">
        <v>141</v>
      </c>
      <c r="G62" s="52">
        <v>0</v>
      </c>
      <c r="H62" s="52">
        <v>0</v>
      </c>
      <c r="I62" s="52">
        <v>0</v>
      </c>
      <c r="J62" s="52">
        <v>0</v>
      </c>
    </row>
    <row r="63" spans="4:10" x14ac:dyDescent="0.15">
      <c r="D63" s="49" t="s">
        <v>144</v>
      </c>
      <c r="E63" s="56" t="s">
        <v>145</v>
      </c>
      <c r="F63" s="51" t="s">
        <v>146</v>
      </c>
      <c r="G63" s="52">
        <v>0</v>
      </c>
      <c r="H63" s="52">
        <v>0</v>
      </c>
      <c r="I63" s="52">
        <v>0</v>
      </c>
      <c r="J63" s="52">
        <v>0</v>
      </c>
    </row>
    <row r="64" spans="4:10" ht="15" x14ac:dyDescent="0.15">
      <c r="D64" s="49" t="s">
        <v>147</v>
      </c>
      <c r="E64" s="64" t="s">
        <v>148</v>
      </c>
      <c r="F64" s="51" t="s">
        <v>141</v>
      </c>
      <c r="G64" s="52">
        <f>G59*7000/10180</f>
        <v>1.0031096132490768E-2</v>
      </c>
      <c r="H64" s="52">
        <f>H59*7000/10180</f>
        <v>9.1929999879399402E-3</v>
      </c>
      <c r="I64" s="52">
        <f>I59*7000/10180</f>
        <v>1.1096578337817289E-2</v>
      </c>
      <c r="J64" s="52">
        <f>J59*7000/10180</f>
        <v>9.34496652342829E-3</v>
      </c>
    </row>
    <row r="65" spans="4:10" x14ac:dyDescent="0.15">
      <c r="D65" s="49" t="s">
        <v>149</v>
      </c>
      <c r="E65" s="50" t="s">
        <v>150</v>
      </c>
      <c r="F65" s="51" t="s">
        <v>151</v>
      </c>
      <c r="G65" s="52">
        <v>450.54</v>
      </c>
      <c r="H65" s="52">
        <v>406.31024500000001</v>
      </c>
      <c r="I65" s="52">
        <v>450.54</v>
      </c>
      <c r="J65" s="52">
        <v>452.3</v>
      </c>
    </row>
    <row r="66" spans="4:10" x14ac:dyDescent="0.15">
      <c r="D66" s="49" t="s">
        <v>152</v>
      </c>
      <c r="E66" s="53" t="s">
        <v>153</v>
      </c>
      <c r="F66" s="51" t="s">
        <v>151</v>
      </c>
      <c r="G66" s="52">
        <v>0</v>
      </c>
      <c r="H66" s="52">
        <v>0</v>
      </c>
      <c r="I66" s="52">
        <v>0</v>
      </c>
      <c r="J66" s="52">
        <v>0</v>
      </c>
    </row>
    <row r="67" spans="4:10" x14ac:dyDescent="0.15">
      <c r="D67" s="49" t="s">
        <v>154</v>
      </c>
      <c r="E67" s="53" t="s">
        <v>155</v>
      </c>
      <c r="F67" s="51" t="s">
        <v>151</v>
      </c>
      <c r="G67" s="52">
        <v>0</v>
      </c>
      <c r="H67" s="52">
        <v>0</v>
      </c>
      <c r="I67" s="52">
        <v>0</v>
      </c>
      <c r="J67" s="52">
        <v>0</v>
      </c>
    </row>
    <row r="68" spans="4:10" x14ac:dyDescent="0.15">
      <c r="D68" s="49" t="s">
        <v>156</v>
      </c>
      <c r="E68" s="50" t="s">
        <v>157</v>
      </c>
      <c r="F68" s="51" t="s">
        <v>158</v>
      </c>
      <c r="G68" s="52">
        <v>0</v>
      </c>
      <c r="H68" s="52">
        <v>0</v>
      </c>
      <c r="I68" s="52">
        <v>0</v>
      </c>
      <c r="J68" s="52">
        <v>0</v>
      </c>
    </row>
    <row r="72" spans="4:10" ht="15.75" customHeight="1" x14ac:dyDescent="0.15">
      <c r="D72" s="117" t="s">
        <v>232</v>
      </c>
      <c r="E72" s="117"/>
      <c r="F72" s="118" t="s">
        <v>233</v>
      </c>
      <c r="G72" s="118"/>
      <c r="H72" s="109" t="s">
        <v>234</v>
      </c>
    </row>
    <row r="73" spans="4:10" x14ac:dyDescent="0.15">
      <c r="D73" s="66"/>
      <c r="E73" s="67"/>
      <c r="F73" s="68"/>
      <c r="G73" s="68"/>
      <c r="H73" s="69"/>
    </row>
    <row r="74" spans="4:10" x14ac:dyDescent="0.15">
      <c r="D74" s="66"/>
      <c r="E74" s="67"/>
      <c r="F74" s="69"/>
      <c r="G74" s="69"/>
      <c r="H74" s="69"/>
    </row>
    <row r="75" spans="4:10" ht="23.25" customHeight="1" x14ac:dyDescent="0.15">
      <c r="D75" s="114" t="s">
        <v>159</v>
      </c>
      <c r="E75" s="114"/>
      <c r="F75" s="118"/>
      <c r="G75" s="118"/>
      <c r="H75" s="65"/>
    </row>
    <row r="76" spans="4:10" ht="6" customHeight="1" x14ac:dyDescent="0.15">
      <c r="F76" s="70"/>
      <c r="G76" s="70"/>
    </row>
    <row r="77" spans="4:10" ht="41.25" customHeight="1" x14ac:dyDescent="0.15">
      <c r="D77" s="113" t="s">
        <v>160</v>
      </c>
      <c r="E77" s="114"/>
      <c r="F77" s="114"/>
      <c r="G77" s="114"/>
      <c r="H77" s="114"/>
      <c r="I77" s="114"/>
      <c r="J77" s="114"/>
    </row>
    <row r="78" spans="4:10" ht="45.75" customHeight="1" x14ac:dyDescent="0.15">
      <c r="D78" s="113" t="s">
        <v>161</v>
      </c>
      <c r="E78" s="114"/>
      <c r="F78" s="114"/>
      <c r="G78" s="114"/>
      <c r="H78" s="114"/>
      <c r="I78" s="114"/>
      <c r="J78" s="114"/>
    </row>
    <row r="79" spans="4:10" x14ac:dyDescent="0.15">
      <c r="D79" s="65"/>
      <c r="E79" s="65"/>
      <c r="F79" s="65"/>
      <c r="G79" s="65"/>
      <c r="H79" s="65"/>
    </row>
  </sheetData>
  <mergeCells count="8">
    <mergeCell ref="D77:J77"/>
    <mergeCell ref="D78:J78"/>
    <mergeCell ref="D6:F6"/>
    <mergeCell ref="D7:F7"/>
    <mergeCell ref="D72:E72"/>
    <mergeCell ref="F72:G72"/>
    <mergeCell ref="D75:E75"/>
    <mergeCell ref="F75:G75"/>
  </mergeCells>
  <dataValidations count="3">
    <dataValidation type="decimal" allowBlank="1" showErrorMessage="1" errorTitle="Ошибка" error="Допускается ввод только неотрицательных чисел!" sqref="J23 J21 G52:J52 G55:J55" xr:uid="{9D9A4E95-AA93-4192-9E56-0461B2569728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64 F75:G75 F72:G72 F60" xr:uid="{A2A84AA2-C1BA-4A05-B560-C0C61251C9D1}">
      <formula1>900</formula1>
    </dataValidation>
    <dataValidation type="decimal" allowBlank="1" showInputMessage="1" showErrorMessage="1" sqref="G59:J68 G11:J20 J22 G21:I23 G56:J57 G53:J54 G24:J51" xr:uid="{0E97ED99-46B3-432B-AA0C-A920A35E5679}">
      <formula1>-1000000000000000</formula1>
      <formula2>1000000000000000</formula2>
    </dataValidation>
  </dataValidations>
  <pageMargins left="0.11811023622047245" right="0.11811023622047245" top="0.15748031496062992" bottom="0.15748031496062992" header="0" footer="0"/>
  <pageSetup paperSize="9"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80694-D13F-4006-99C2-A8CD68BAACB4}">
  <sheetPr codeName="Лист5"/>
  <dimension ref="A1:J79"/>
  <sheetViews>
    <sheetView topLeftCell="C6" workbookViewId="0">
      <selection activeCell="G10" sqref="G10:I10"/>
    </sheetView>
  </sheetViews>
  <sheetFormatPr defaultColWidth="14.140625" defaultRowHeight="11.25" x14ac:dyDescent="0.15"/>
  <cols>
    <col min="1" max="2" width="0" style="38" hidden="1" customWidth="1"/>
    <col min="3" max="3" width="2.7109375" style="38" customWidth="1"/>
    <col min="4" max="4" width="7.7109375" style="45" customWidth="1"/>
    <col min="5" max="5" width="56.28515625" style="38" customWidth="1"/>
    <col min="6" max="6" width="11.7109375" style="38" customWidth="1"/>
    <col min="7" max="7" width="12" style="38" customWidth="1"/>
    <col min="8" max="8" width="11.42578125" style="38" customWidth="1"/>
    <col min="9" max="9" width="11.140625" style="38" customWidth="1"/>
    <col min="10" max="10" width="11.5703125" style="38" customWidth="1"/>
    <col min="11" max="16384" width="14.140625" style="38"/>
  </cols>
  <sheetData>
    <row r="1" spans="1:10" s="36" customFormat="1" ht="21" hidden="1" customHeight="1" x14ac:dyDescent="0.15">
      <c r="A1" s="35"/>
      <c r="D1" s="36" t="str">
        <f>region_name</f>
        <v>Ямало-Ненецкий автономный округ</v>
      </c>
      <c r="E1" s="36" t="str">
        <f>station</f>
        <v>МП "Салехардэнерго" станция Салехард</v>
      </c>
      <c r="F1" s="36">
        <f>god</f>
        <v>2024</v>
      </c>
      <c r="G1" s="37" t="s">
        <v>164</v>
      </c>
      <c r="I1" s="37"/>
      <c r="J1" s="37"/>
    </row>
    <row r="2" spans="1:10" s="36" customFormat="1" ht="21" hidden="1" customHeight="1" x14ac:dyDescent="0.15">
      <c r="G2" s="37"/>
      <c r="I2" s="37"/>
      <c r="J2" s="37"/>
    </row>
    <row r="3" spans="1:10" s="36" customFormat="1" ht="21" hidden="1" customHeight="1" x14ac:dyDescent="0.15">
      <c r="G3" s="37"/>
      <c r="I3" s="37"/>
      <c r="J3" s="37"/>
    </row>
    <row r="4" spans="1:10" s="36" customFormat="1" ht="21" hidden="1" customHeight="1" x14ac:dyDescent="0.15">
      <c r="G4" s="37"/>
      <c r="I4" s="37"/>
      <c r="J4" s="37"/>
    </row>
    <row r="5" spans="1:10" ht="21" hidden="1" customHeight="1" x14ac:dyDescent="0.15">
      <c r="D5" s="39"/>
    </row>
    <row r="6" spans="1:10" ht="21" customHeight="1" x14ac:dyDescent="0.15">
      <c r="D6" s="115" t="str">
        <f>"Баланс электрической энергии и мощности в "&amp;2025&amp;" году "</f>
        <v xml:space="preserve">Баланс электрической энергии и мощности в 2025 году </v>
      </c>
      <c r="E6" s="115"/>
      <c r="F6" s="115"/>
      <c r="G6" s="40"/>
      <c r="H6" s="40"/>
      <c r="I6" s="40"/>
      <c r="J6" s="40"/>
    </row>
    <row r="7" spans="1:10" s="41" customFormat="1" ht="21" customHeight="1" x14ac:dyDescent="0.15">
      <c r="D7" s="116" t="s">
        <v>236</v>
      </c>
      <c r="E7" s="116"/>
      <c r="F7" s="116"/>
      <c r="G7" s="110" t="str">
        <f>G1</f>
        <v>Апрель</v>
      </c>
      <c r="H7" s="40"/>
      <c r="I7" s="40"/>
      <c r="J7" s="40"/>
    </row>
    <row r="8" spans="1:10" s="41" customFormat="1" x14ac:dyDescent="0.15">
      <c r="D8" s="42"/>
      <c r="E8" s="42"/>
      <c r="F8" s="42"/>
      <c r="G8" s="43"/>
      <c r="H8" s="43"/>
      <c r="I8" s="43"/>
      <c r="J8" s="44" t="str">
        <f>"Форма 4 ("&amp;G1&amp;")"</f>
        <v>Форма 4 (Апрель)</v>
      </c>
    </row>
    <row r="9" spans="1:10" s="45" customFormat="1" ht="40.5" customHeight="1" x14ac:dyDescent="0.25">
      <c r="D9" s="46" t="s">
        <v>38</v>
      </c>
      <c r="E9" s="46" t="s">
        <v>39</v>
      </c>
      <c r="F9" s="46" t="s">
        <v>40</v>
      </c>
      <c r="G9" s="46" t="str">
        <f>"План " &amp;$G$1&amp;" "&amp; 2023</f>
        <v>План Апрель 2023</v>
      </c>
      <c r="H9" s="46" t="str">
        <f>"Факт " &amp;$G$1&amp;" "&amp; 2023</f>
        <v>Факт Апрель 2023</v>
      </c>
      <c r="I9" s="46" t="str">
        <f>"План " &amp;$G$1&amp;" "&amp;2024</f>
        <v>План Апрель 2024</v>
      </c>
      <c r="J9" s="46" t="str">
        <f>"План " &amp;$G$1&amp;" "&amp; 2025</f>
        <v>План Апрель 2025</v>
      </c>
    </row>
    <row r="10" spans="1:10" s="47" customFormat="1" ht="12" customHeight="1" x14ac:dyDescent="0.25">
      <c r="D10" s="48">
        <v>1</v>
      </c>
      <c r="E10" s="48">
        <v>2</v>
      </c>
      <c r="F10" s="48">
        <v>3</v>
      </c>
      <c r="G10" s="48">
        <v>4</v>
      </c>
      <c r="H10" s="48">
        <v>5</v>
      </c>
      <c r="I10" s="48">
        <v>6</v>
      </c>
      <c r="J10" s="48">
        <v>7</v>
      </c>
    </row>
    <row r="11" spans="1:10" s="41" customFormat="1" x14ac:dyDescent="0.15">
      <c r="D11" s="49" t="s">
        <v>41</v>
      </c>
      <c r="E11" s="50" t="s">
        <v>42</v>
      </c>
      <c r="F11" s="51" t="s">
        <v>43</v>
      </c>
      <c r="G11" s="52">
        <v>0.4</v>
      </c>
      <c r="H11" s="52">
        <v>0.4</v>
      </c>
      <c r="I11" s="52">
        <v>0.4</v>
      </c>
      <c r="J11" s="52">
        <v>0.4</v>
      </c>
    </row>
    <row r="12" spans="1:10" s="41" customFormat="1" x14ac:dyDescent="0.15">
      <c r="D12" s="49" t="s">
        <v>44</v>
      </c>
      <c r="E12" s="50" t="s">
        <v>45</v>
      </c>
      <c r="F12" s="51" t="s">
        <v>43</v>
      </c>
      <c r="G12" s="52">
        <v>0.4</v>
      </c>
      <c r="H12" s="52">
        <v>0.4</v>
      </c>
      <c r="I12" s="52">
        <v>0.4</v>
      </c>
      <c r="J12" s="52">
        <v>0.4</v>
      </c>
    </row>
    <row r="13" spans="1:10" s="41" customFormat="1" x14ac:dyDescent="0.15">
      <c r="D13" s="49" t="s">
        <v>46</v>
      </c>
      <c r="E13" s="50" t="s">
        <v>47</v>
      </c>
      <c r="F13" s="51" t="s">
        <v>43</v>
      </c>
      <c r="G13" s="52">
        <v>0.2</v>
      </c>
      <c r="H13" s="52">
        <v>0.2</v>
      </c>
      <c r="I13" s="52">
        <v>0.2</v>
      </c>
      <c r="J13" s="52">
        <v>0.2</v>
      </c>
    </row>
    <row r="14" spans="1:10" s="41" customFormat="1" x14ac:dyDescent="0.15">
      <c r="D14" s="49" t="s">
        <v>48</v>
      </c>
      <c r="E14" s="50" t="s">
        <v>49</v>
      </c>
      <c r="F14" s="51" t="s">
        <v>43</v>
      </c>
      <c r="G14" s="52">
        <f>G26*1000/720</f>
        <v>2.7392983333333338E-3</v>
      </c>
      <c r="H14" s="52">
        <f>H26*1000/720</f>
        <v>2.0407777777777776E-3</v>
      </c>
      <c r="I14" s="52">
        <f>I26*1000/720</f>
        <v>6.9636444444444437E-3</v>
      </c>
      <c r="J14" s="52">
        <f>J26*1000/720</f>
        <v>4.6986388888888894E-3</v>
      </c>
    </row>
    <row r="15" spans="1:10" s="41" customFormat="1" ht="22.5" x14ac:dyDescent="0.15">
      <c r="D15" s="49" t="s">
        <v>50</v>
      </c>
      <c r="E15" s="53" t="s">
        <v>51</v>
      </c>
      <c r="F15" s="51" t="s">
        <v>43</v>
      </c>
      <c r="G15" s="52">
        <f>0</f>
        <v>0</v>
      </c>
      <c r="H15" s="52">
        <f>0</f>
        <v>0</v>
      </c>
      <c r="I15" s="52">
        <f>0</f>
        <v>0</v>
      </c>
      <c r="J15" s="52">
        <f>0</f>
        <v>0</v>
      </c>
    </row>
    <row r="16" spans="1:10" s="41" customFormat="1" x14ac:dyDescent="0.15">
      <c r="D16" s="49" t="s">
        <v>52</v>
      </c>
      <c r="E16" s="50" t="s">
        <v>53</v>
      </c>
      <c r="F16" s="51" t="s">
        <v>43</v>
      </c>
      <c r="G16" s="54">
        <f>G14-G13</f>
        <v>-0.19726070166666668</v>
      </c>
      <c r="H16" s="54">
        <f>H14-H13</f>
        <v>-0.19795922222222223</v>
      </c>
      <c r="I16" s="54">
        <f>I14-I13</f>
        <v>-0.19303635555555557</v>
      </c>
      <c r="J16" s="54">
        <f>J14-J13</f>
        <v>-0.19530136111111113</v>
      </c>
    </row>
    <row r="17" spans="4:10" s="41" customFormat="1" x14ac:dyDescent="0.15">
      <c r="D17" s="49" t="s">
        <v>54</v>
      </c>
      <c r="E17" s="53" t="s">
        <v>55</v>
      </c>
      <c r="F17" s="51" t="s">
        <v>43</v>
      </c>
      <c r="G17" s="52">
        <v>0</v>
      </c>
      <c r="H17" s="52">
        <v>0</v>
      </c>
      <c r="I17" s="52">
        <v>0</v>
      </c>
      <c r="J17" s="52">
        <v>0</v>
      </c>
    </row>
    <row r="18" spans="4:10" ht="15" x14ac:dyDescent="0.15">
      <c r="D18" s="55" t="s">
        <v>56</v>
      </c>
      <c r="E18" s="56" t="s">
        <v>57</v>
      </c>
      <c r="F18" s="51" t="s">
        <v>235</v>
      </c>
      <c r="G18" s="52">
        <v>0</v>
      </c>
      <c r="H18" s="52">
        <v>0</v>
      </c>
      <c r="I18" s="52">
        <v>0</v>
      </c>
      <c r="J18" s="52">
        <v>0</v>
      </c>
    </row>
    <row r="19" spans="4:10" s="41" customFormat="1" ht="15" x14ac:dyDescent="0.15">
      <c r="D19" s="55" t="s">
        <v>58</v>
      </c>
      <c r="E19" s="53" t="s">
        <v>59</v>
      </c>
      <c r="F19" s="51" t="s">
        <v>43</v>
      </c>
      <c r="G19" s="52">
        <f>G16</f>
        <v>-0.19726070166666668</v>
      </c>
      <c r="H19" s="52">
        <f>H16</f>
        <v>-0.19795922222222223</v>
      </c>
      <c r="I19" s="52">
        <f>I16</f>
        <v>-0.19303635555555557</v>
      </c>
      <c r="J19" s="52">
        <f>J16</f>
        <v>-0.19530136111111113</v>
      </c>
    </row>
    <row r="20" spans="4:10" ht="15" x14ac:dyDescent="0.15">
      <c r="D20" s="55" t="s">
        <v>60</v>
      </c>
      <c r="E20" s="53" t="s">
        <v>61</v>
      </c>
      <c r="F20" s="51" t="s">
        <v>43</v>
      </c>
      <c r="G20" s="52">
        <v>0</v>
      </c>
      <c r="H20" s="52">
        <v>0</v>
      </c>
      <c r="I20" s="52">
        <v>0</v>
      </c>
      <c r="J20" s="52">
        <v>0</v>
      </c>
    </row>
    <row r="21" spans="4:10" ht="15" x14ac:dyDescent="0.15">
      <c r="D21" s="55" t="s">
        <v>62</v>
      </c>
      <c r="E21" s="57" t="s">
        <v>63</v>
      </c>
      <c r="F21" s="58" t="s">
        <v>64</v>
      </c>
      <c r="G21" s="59"/>
      <c r="H21" s="59"/>
      <c r="I21" s="59"/>
      <c r="J21" s="60">
        <f>0.03*720/1000</f>
        <v>2.1599999999999998E-2</v>
      </c>
    </row>
    <row r="22" spans="4:10" s="41" customFormat="1" x14ac:dyDescent="0.15">
      <c r="D22" s="49" t="s">
        <v>65</v>
      </c>
      <c r="E22" s="50" t="s">
        <v>66</v>
      </c>
      <c r="F22" s="58" t="s">
        <v>64</v>
      </c>
      <c r="G22" s="52">
        <v>2.8677495500000001E-2</v>
      </c>
      <c r="H22" s="52">
        <v>2.8461360000000002E-2</v>
      </c>
      <c r="I22" s="52">
        <v>3.4319586999999999E-2</v>
      </c>
      <c r="J22" s="52">
        <v>2.7431719E-2</v>
      </c>
    </row>
    <row r="23" spans="4:10" s="41" customFormat="1" ht="15" x14ac:dyDescent="0.15">
      <c r="D23" s="55" t="s">
        <v>67</v>
      </c>
      <c r="E23" s="57" t="s">
        <v>68</v>
      </c>
      <c r="F23" s="58" t="s">
        <v>64</v>
      </c>
      <c r="G23" s="59"/>
      <c r="H23" s="59"/>
      <c r="I23" s="59"/>
      <c r="J23" s="60">
        <f>J13*720/1000</f>
        <v>0.14399999999999999</v>
      </c>
    </row>
    <row r="24" spans="4:10" s="41" customFormat="1" x14ac:dyDescent="0.15">
      <c r="D24" s="49" t="s">
        <v>69</v>
      </c>
      <c r="E24" s="53" t="s">
        <v>70</v>
      </c>
      <c r="F24" s="58" t="s">
        <v>64</v>
      </c>
      <c r="G24" s="52">
        <v>0</v>
      </c>
      <c r="H24" s="52">
        <v>0</v>
      </c>
      <c r="I24" s="52">
        <v>0</v>
      </c>
      <c r="J24" s="52">
        <v>0</v>
      </c>
    </row>
    <row r="25" spans="4:10" s="41" customFormat="1" x14ac:dyDescent="0.15">
      <c r="D25" s="49" t="s">
        <v>71</v>
      </c>
      <c r="E25" s="53" t="s">
        <v>72</v>
      </c>
      <c r="F25" s="58" t="s">
        <v>64</v>
      </c>
      <c r="G25" s="52">
        <v>0</v>
      </c>
      <c r="H25" s="52">
        <v>0</v>
      </c>
      <c r="I25" s="52">
        <v>0</v>
      </c>
      <c r="J25" s="52">
        <v>0</v>
      </c>
    </row>
    <row r="26" spans="4:10" s="41" customFormat="1" x14ac:dyDescent="0.15">
      <c r="D26" s="49" t="s">
        <v>73</v>
      </c>
      <c r="E26" s="50" t="s">
        <v>74</v>
      </c>
      <c r="F26" s="58" t="s">
        <v>64</v>
      </c>
      <c r="G26" s="52">
        <v>1.9722948000000001E-3</v>
      </c>
      <c r="H26" s="52">
        <v>1.4693600000000001E-3</v>
      </c>
      <c r="I26" s="52">
        <f>0.005013824</f>
        <v>5.0138240000000001E-3</v>
      </c>
      <c r="J26" s="52">
        <v>3.38302E-3</v>
      </c>
    </row>
    <row r="27" spans="4:10" x14ac:dyDescent="0.15">
      <c r="D27" s="49" t="s">
        <v>75</v>
      </c>
      <c r="E27" s="53" t="s">
        <v>76</v>
      </c>
      <c r="F27" s="58" t="s">
        <v>64</v>
      </c>
      <c r="G27" s="52">
        <f>G26</f>
        <v>1.9722948000000001E-3</v>
      </c>
      <c r="H27" s="52">
        <f>H26</f>
        <v>1.4693600000000001E-3</v>
      </c>
      <c r="I27" s="52">
        <f>I26</f>
        <v>5.0138240000000001E-3</v>
      </c>
      <c r="J27" s="52">
        <f>J26</f>
        <v>3.38302E-3</v>
      </c>
    </row>
    <row r="28" spans="4:10" x14ac:dyDescent="0.15">
      <c r="D28" s="49" t="s">
        <v>77</v>
      </c>
      <c r="E28" s="56" t="s">
        <v>78</v>
      </c>
      <c r="F28" s="51" t="s">
        <v>79</v>
      </c>
      <c r="G28" s="54">
        <f>(G27/G22*100)</f>
        <v>6.8775001638479907</v>
      </c>
      <c r="H28" s="54">
        <f t="shared" ref="H28:J28" si="0">(H27/H22*100)</f>
        <v>5.16264858741817</v>
      </c>
      <c r="I28" s="54">
        <f t="shared" si="0"/>
        <v>14.60922009347024</v>
      </c>
      <c r="J28" s="54">
        <f t="shared" si="0"/>
        <v>12.332511863365179</v>
      </c>
    </row>
    <row r="29" spans="4:10" x14ac:dyDescent="0.15">
      <c r="D29" s="49" t="s">
        <v>80</v>
      </c>
      <c r="E29" s="53" t="s">
        <v>81</v>
      </c>
      <c r="F29" s="58" t="s">
        <v>64</v>
      </c>
      <c r="G29" s="52">
        <v>0</v>
      </c>
      <c r="H29" s="52">
        <v>0</v>
      </c>
      <c r="I29" s="52">
        <v>0</v>
      </c>
      <c r="J29" s="52">
        <v>0</v>
      </c>
    </row>
    <row r="30" spans="4:10" x14ac:dyDescent="0.15">
      <c r="D30" s="49" t="s">
        <v>82</v>
      </c>
      <c r="E30" s="56" t="s">
        <v>83</v>
      </c>
      <c r="F30" s="51" t="s">
        <v>84</v>
      </c>
      <c r="G30" s="52">
        <v>0</v>
      </c>
      <c r="H30" s="52">
        <v>0</v>
      </c>
      <c r="I30" s="52">
        <v>0</v>
      </c>
      <c r="J30" s="52">
        <v>0</v>
      </c>
    </row>
    <row r="31" spans="4:10" s="41" customFormat="1" x14ac:dyDescent="0.15">
      <c r="D31" s="49" t="s">
        <v>85</v>
      </c>
      <c r="E31" s="50" t="s">
        <v>86</v>
      </c>
      <c r="F31" s="58" t="s">
        <v>64</v>
      </c>
      <c r="G31" s="52">
        <f>G22-G26</f>
        <v>2.6705200700000001E-2</v>
      </c>
      <c r="H31" s="52">
        <f>H22-H26</f>
        <v>2.6992000000000002E-2</v>
      </c>
      <c r="I31" s="52">
        <f>I22-I26</f>
        <v>2.9305762999999999E-2</v>
      </c>
      <c r="J31" s="52">
        <f>J22-J26</f>
        <v>2.4048699E-2</v>
      </c>
    </row>
    <row r="32" spans="4:10" s="41" customFormat="1" x14ac:dyDescent="0.15">
      <c r="D32" s="49" t="s">
        <v>87</v>
      </c>
      <c r="E32" s="53" t="s">
        <v>70</v>
      </c>
      <c r="F32" s="58" t="s">
        <v>64</v>
      </c>
      <c r="G32" s="52">
        <v>0</v>
      </c>
      <c r="H32" s="52">
        <v>0</v>
      </c>
      <c r="I32" s="52">
        <v>0</v>
      </c>
      <c r="J32" s="52">
        <v>0</v>
      </c>
    </row>
    <row r="33" spans="4:10" s="41" customFormat="1" x14ac:dyDescent="0.15">
      <c r="D33" s="49" t="s">
        <v>88</v>
      </c>
      <c r="E33" s="53" t="s">
        <v>72</v>
      </c>
      <c r="F33" s="58" t="s">
        <v>64</v>
      </c>
      <c r="G33" s="52">
        <v>0</v>
      </c>
      <c r="H33" s="52">
        <v>0</v>
      </c>
      <c r="I33" s="52">
        <v>0</v>
      </c>
      <c r="J33" s="52">
        <v>0</v>
      </c>
    </row>
    <row r="34" spans="4:10" x14ac:dyDescent="0.15">
      <c r="D34" s="49" t="s">
        <v>89</v>
      </c>
      <c r="E34" s="50" t="s">
        <v>90</v>
      </c>
      <c r="F34" s="58" t="s">
        <v>64</v>
      </c>
      <c r="G34" s="52">
        <v>0</v>
      </c>
      <c r="H34" s="52">
        <f>H35</f>
        <v>3.42771E-3</v>
      </c>
      <c r="I34" s="52">
        <v>0</v>
      </c>
      <c r="J34" s="52">
        <v>0</v>
      </c>
    </row>
    <row r="35" spans="4:10" x14ac:dyDescent="0.15">
      <c r="D35" s="49" t="s">
        <v>91</v>
      </c>
      <c r="E35" s="53" t="s">
        <v>92</v>
      </c>
      <c r="F35" s="58" t="s">
        <v>64</v>
      </c>
      <c r="G35" s="52">
        <v>0</v>
      </c>
      <c r="H35" s="52">
        <v>3.42771E-3</v>
      </c>
      <c r="I35" s="52">
        <v>0</v>
      </c>
      <c r="J35" s="52">
        <v>0</v>
      </c>
    </row>
    <row r="36" spans="4:10" x14ac:dyDescent="0.15">
      <c r="D36" s="49" t="s">
        <v>93</v>
      </c>
      <c r="E36" s="53" t="s">
        <v>94</v>
      </c>
      <c r="F36" s="58" t="s">
        <v>64</v>
      </c>
      <c r="G36" s="52">
        <v>0</v>
      </c>
      <c r="H36" s="52">
        <v>0</v>
      </c>
      <c r="I36" s="52">
        <v>0</v>
      </c>
      <c r="J36" s="52">
        <v>0</v>
      </c>
    </row>
    <row r="37" spans="4:10" x14ac:dyDescent="0.15">
      <c r="D37" s="49" t="s">
        <v>95</v>
      </c>
      <c r="E37" s="56" t="s">
        <v>96</v>
      </c>
      <c r="F37" s="51" t="s">
        <v>79</v>
      </c>
      <c r="G37" s="54">
        <f>(G36/G31*100)</f>
        <v>0</v>
      </c>
      <c r="H37" s="54">
        <f t="shared" ref="H37:J37" si="1">(H36/H31*100)</f>
        <v>0</v>
      </c>
      <c r="I37" s="54">
        <f t="shared" si="1"/>
        <v>0</v>
      </c>
      <c r="J37" s="54">
        <f t="shared" si="1"/>
        <v>0</v>
      </c>
    </row>
    <row r="38" spans="4:10" s="41" customFormat="1" x14ac:dyDescent="0.15">
      <c r="D38" s="49" t="s">
        <v>97</v>
      </c>
      <c r="E38" s="50" t="s">
        <v>98</v>
      </c>
      <c r="F38" s="58" t="s">
        <v>64</v>
      </c>
      <c r="G38" s="52">
        <f>G26+G34+G39</f>
        <v>1.9722948000000001E-3</v>
      </c>
      <c r="H38" s="52">
        <f>H26+H34+H39</f>
        <v>4.8970699999999999E-3</v>
      </c>
      <c r="I38" s="52">
        <f>I26+I34+I39</f>
        <v>5.0138240000000001E-3</v>
      </c>
      <c r="J38" s="52">
        <f>J26+J34+J39</f>
        <v>3.38302E-3</v>
      </c>
    </row>
    <row r="39" spans="4:10" s="41" customFormat="1" ht="22.5" x14ac:dyDescent="0.15">
      <c r="D39" s="49" t="s">
        <v>99</v>
      </c>
      <c r="E39" s="53" t="s">
        <v>51</v>
      </c>
      <c r="F39" s="58" t="s">
        <v>64</v>
      </c>
      <c r="G39" s="52">
        <v>0</v>
      </c>
      <c r="H39" s="52">
        <v>0</v>
      </c>
      <c r="I39" s="52">
        <v>0</v>
      </c>
      <c r="J39" s="52">
        <v>0</v>
      </c>
    </row>
    <row r="40" spans="4:10" s="41" customFormat="1" ht="22.5" x14ac:dyDescent="0.15">
      <c r="D40" s="49" t="s">
        <v>100</v>
      </c>
      <c r="E40" s="53" t="s">
        <v>101</v>
      </c>
      <c r="F40" s="58" t="s">
        <v>64</v>
      </c>
      <c r="G40" s="52">
        <v>0</v>
      </c>
      <c r="H40" s="52">
        <v>0</v>
      </c>
      <c r="I40" s="52">
        <v>0</v>
      </c>
      <c r="J40" s="52">
        <v>0</v>
      </c>
    </row>
    <row r="41" spans="4:10" s="41" customFormat="1" x14ac:dyDescent="0.15">
      <c r="D41" s="49" t="s">
        <v>102</v>
      </c>
      <c r="E41" s="50" t="s">
        <v>103</v>
      </c>
      <c r="F41" s="58" t="s">
        <v>64</v>
      </c>
      <c r="G41" s="54">
        <f>G38-G22</f>
        <v>-2.6705200700000001E-2</v>
      </c>
      <c r="H41" s="54">
        <f>H38-H22</f>
        <v>-2.3564290000000002E-2</v>
      </c>
      <c r="I41" s="54">
        <f>I38-I22</f>
        <v>-2.9305762999999999E-2</v>
      </c>
      <c r="J41" s="54">
        <f>J38-J22</f>
        <v>-2.4048699E-2</v>
      </c>
    </row>
    <row r="42" spans="4:10" s="41" customFormat="1" ht="15" customHeight="1" x14ac:dyDescent="0.15">
      <c r="D42" s="49" t="s">
        <v>104</v>
      </c>
      <c r="E42" s="53" t="s">
        <v>55</v>
      </c>
      <c r="F42" s="58" t="s">
        <v>64</v>
      </c>
      <c r="G42" s="52">
        <v>0</v>
      </c>
      <c r="H42" s="52">
        <v>0</v>
      </c>
      <c r="I42" s="52">
        <v>0</v>
      </c>
      <c r="J42" s="52">
        <v>0</v>
      </c>
    </row>
    <row r="43" spans="4:10" x14ac:dyDescent="0.15">
      <c r="D43" s="49" t="s">
        <v>105</v>
      </c>
      <c r="E43" s="56" t="s">
        <v>57</v>
      </c>
      <c r="F43" s="58" t="s">
        <v>64</v>
      </c>
      <c r="G43" s="52">
        <v>0</v>
      </c>
      <c r="H43" s="52">
        <v>0</v>
      </c>
      <c r="I43" s="52">
        <v>0</v>
      </c>
      <c r="J43" s="52">
        <v>0</v>
      </c>
    </row>
    <row r="44" spans="4:10" s="41" customFormat="1" x14ac:dyDescent="0.15">
      <c r="D44" s="49" t="s">
        <v>106</v>
      </c>
      <c r="E44" s="53" t="s">
        <v>59</v>
      </c>
      <c r="F44" s="58" t="s">
        <v>64</v>
      </c>
      <c r="G44" s="52">
        <v>2.5322336000000001E-2</v>
      </c>
      <c r="H44" s="52">
        <v>2.6991999999999999E-2</v>
      </c>
      <c r="I44" s="52">
        <v>2.7840474519999998E-2</v>
      </c>
      <c r="J44" s="52">
        <v>2.4048699E-2</v>
      </c>
    </row>
    <row r="45" spans="4:10" x14ac:dyDescent="0.15">
      <c r="D45" s="49" t="s">
        <v>107</v>
      </c>
      <c r="E45" s="53" t="s">
        <v>61</v>
      </c>
      <c r="F45" s="58" t="s">
        <v>64</v>
      </c>
      <c r="G45" s="52">
        <v>0</v>
      </c>
      <c r="H45" s="52">
        <v>0</v>
      </c>
      <c r="I45" s="52">
        <v>0</v>
      </c>
      <c r="J45" s="52">
        <v>0</v>
      </c>
    </row>
    <row r="46" spans="4:10" x14ac:dyDescent="0.15">
      <c r="D46" s="49" t="s">
        <v>108</v>
      </c>
      <c r="E46" s="50" t="s">
        <v>109</v>
      </c>
      <c r="F46" s="58" t="s">
        <v>64</v>
      </c>
      <c r="G46" s="52">
        <v>0</v>
      </c>
      <c r="H46" s="52">
        <v>0</v>
      </c>
      <c r="I46" s="52">
        <v>0</v>
      </c>
      <c r="J46" s="52">
        <v>0</v>
      </c>
    </row>
    <row r="47" spans="4:10" x14ac:dyDescent="0.15">
      <c r="D47" s="49" t="s">
        <v>110</v>
      </c>
      <c r="E47" s="53" t="s">
        <v>111</v>
      </c>
      <c r="F47" s="58" t="s">
        <v>64</v>
      </c>
      <c r="G47" s="52">
        <v>0</v>
      </c>
      <c r="H47" s="52">
        <v>0</v>
      </c>
      <c r="I47" s="52">
        <v>0</v>
      </c>
      <c r="J47" s="52">
        <v>0</v>
      </c>
    </row>
    <row r="48" spans="4:10" x14ac:dyDescent="0.15">
      <c r="D48" s="49" t="s">
        <v>112</v>
      </c>
      <c r="E48" s="53" t="s">
        <v>113</v>
      </c>
      <c r="F48" s="58" t="s">
        <v>64</v>
      </c>
      <c r="G48" s="52">
        <v>0</v>
      </c>
      <c r="H48" s="52">
        <v>0</v>
      </c>
      <c r="I48" s="52">
        <v>0</v>
      </c>
      <c r="J48" s="52">
        <v>0</v>
      </c>
    </row>
    <row r="49" spans="4:10" x14ac:dyDescent="0.15">
      <c r="D49" s="49" t="s">
        <v>114</v>
      </c>
      <c r="E49" s="50" t="s">
        <v>115</v>
      </c>
      <c r="F49" s="51" t="s">
        <v>116</v>
      </c>
      <c r="G49" s="52">
        <v>0</v>
      </c>
      <c r="H49" s="52">
        <v>0</v>
      </c>
      <c r="I49" s="52">
        <v>0</v>
      </c>
      <c r="J49" s="52">
        <v>0</v>
      </c>
    </row>
    <row r="50" spans="4:10" ht="22.5" x14ac:dyDescent="0.15">
      <c r="D50" s="49" t="s">
        <v>117</v>
      </c>
      <c r="E50" s="50" t="s">
        <v>118</v>
      </c>
      <c r="F50" s="51" t="s">
        <v>116</v>
      </c>
      <c r="G50" s="52">
        <v>0</v>
      </c>
      <c r="H50" s="52">
        <v>0</v>
      </c>
      <c r="I50" s="52">
        <v>0</v>
      </c>
      <c r="J50" s="52">
        <v>0</v>
      </c>
    </row>
    <row r="51" spans="4:10" x14ac:dyDescent="0.15">
      <c r="D51" s="49" t="s">
        <v>119</v>
      </c>
      <c r="E51" s="50" t="s">
        <v>120</v>
      </c>
      <c r="F51" s="51" t="s">
        <v>116</v>
      </c>
      <c r="G51" s="54">
        <f>G49-G50</f>
        <v>0</v>
      </c>
      <c r="H51" s="54">
        <f>H49-H50</f>
        <v>0</v>
      </c>
      <c r="I51" s="54">
        <f>I49-I50</f>
        <v>0</v>
      </c>
      <c r="J51" s="54">
        <f>J49-J50</f>
        <v>0</v>
      </c>
    </row>
    <row r="52" spans="4:10" ht="15" x14ac:dyDescent="0.15">
      <c r="D52" s="55" t="s">
        <v>121</v>
      </c>
      <c r="E52" s="61" t="s">
        <v>122</v>
      </c>
      <c r="F52" s="51" t="s">
        <v>116</v>
      </c>
      <c r="G52" s="52">
        <v>0</v>
      </c>
      <c r="H52" s="52">
        <v>0</v>
      </c>
      <c r="I52" s="52">
        <v>0</v>
      </c>
      <c r="J52" s="52">
        <v>0</v>
      </c>
    </row>
    <row r="53" spans="4:10" ht="22.5" x14ac:dyDescent="0.15">
      <c r="D53" s="49" t="s">
        <v>123</v>
      </c>
      <c r="E53" s="50" t="s">
        <v>124</v>
      </c>
      <c r="F53" s="51" t="s">
        <v>116</v>
      </c>
      <c r="G53" s="52">
        <v>0</v>
      </c>
      <c r="H53" s="52">
        <v>0</v>
      </c>
      <c r="I53" s="52">
        <v>0</v>
      </c>
      <c r="J53" s="52">
        <v>0</v>
      </c>
    </row>
    <row r="54" spans="4:10" x14ac:dyDescent="0.15">
      <c r="D54" s="49" t="s">
        <v>125</v>
      </c>
      <c r="E54" s="50" t="s">
        <v>126</v>
      </c>
      <c r="F54" s="51" t="s">
        <v>116</v>
      </c>
      <c r="G54" s="54">
        <f>G51-G53</f>
        <v>0</v>
      </c>
      <c r="H54" s="54">
        <f>H51-H53</f>
        <v>0</v>
      </c>
      <c r="I54" s="54">
        <f>I51-I53</f>
        <v>0</v>
      </c>
      <c r="J54" s="54">
        <f>J51-J53</f>
        <v>0</v>
      </c>
    </row>
    <row r="55" spans="4:10" ht="15" x14ac:dyDescent="0.15">
      <c r="D55" s="55" t="s">
        <v>127</v>
      </c>
      <c r="E55" s="61" t="s">
        <v>122</v>
      </c>
      <c r="F55" s="51" t="s">
        <v>116</v>
      </c>
      <c r="G55" s="52">
        <v>0</v>
      </c>
      <c r="H55" s="52">
        <v>0</v>
      </c>
      <c r="I55" s="52">
        <v>0</v>
      </c>
      <c r="J55" s="52">
        <v>0</v>
      </c>
    </row>
    <row r="56" spans="4:10" s="41" customFormat="1" ht="15" x14ac:dyDescent="0.15">
      <c r="D56" s="55" t="s">
        <v>128</v>
      </c>
      <c r="E56" s="50" t="s">
        <v>129</v>
      </c>
      <c r="F56" s="51" t="s">
        <v>130</v>
      </c>
      <c r="G56" s="52">
        <v>0</v>
      </c>
      <c r="H56" s="52">
        <v>0</v>
      </c>
      <c r="I56" s="52">
        <v>0</v>
      </c>
      <c r="J56" s="52">
        <v>0</v>
      </c>
    </row>
    <row r="57" spans="4:10" s="41" customFormat="1" x14ac:dyDescent="0.15">
      <c r="D57" s="49"/>
      <c r="E57" s="50" t="s">
        <v>131</v>
      </c>
      <c r="F57" s="51"/>
      <c r="G57" s="59"/>
      <c r="H57" s="59"/>
      <c r="I57" s="59"/>
      <c r="J57" s="59"/>
    </row>
    <row r="58" spans="4:10" x14ac:dyDescent="0.15">
      <c r="D58" s="49" t="s">
        <v>132</v>
      </c>
      <c r="E58" s="50" t="s">
        <v>133</v>
      </c>
      <c r="F58" s="51"/>
      <c r="G58" s="62"/>
      <c r="H58" s="62"/>
      <c r="I58" s="62"/>
      <c r="J58" s="62"/>
    </row>
    <row r="59" spans="4:10" x14ac:dyDescent="0.15">
      <c r="D59" s="49" t="s">
        <v>134</v>
      </c>
      <c r="E59" s="53" t="s">
        <v>135</v>
      </c>
      <c r="F59" s="51" t="s">
        <v>136</v>
      </c>
      <c r="G59" s="52">
        <f>G65*G31/1000</f>
        <v>1.2031761123378001E-2</v>
      </c>
      <c r="H59" s="52">
        <f>H65*H31/1000</f>
        <v>1.2041485712928001E-2</v>
      </c>
      <c r="I59" s="52">
        <f>I65*I31/1000</f>
        <v>1.320341846202E-2</v>
      </c>
      <c r="J59" s="52">
        <f>J65*J31/1000</f>
        <v>1.0877226557700001E-2</v>
      </c>
    </row>
    <row r="60" spans="4:10" x14ac:dyDescent="0.15">
      <c r="D60" s="49" t="s">
        <v>137</v>
      </c>
      <c r="E60" s="53" t="s">
        <v>138</v>
      </c>
      <c r="F60" s="63"/>
      <c r="G60" s="52">
        <v>0</v>
      </c>
      <c r="H60" s="52">
        <v>0</v>
      </c>
      <c r="I60" s="52">
        <v>0</v>
      </c>
      <c r="J60" s="52">
        <v>0</v>
      </c>
    </row>
    <row r="61" spans="4:10" x14ac:dyDescent="0.15">
      <c r="D61" s="49" t="s">
        <v>139</v>
      </c>
      <c r="E61" s="56" t="s">
        <v>140</v>
      </c>
      <c r="F61" s="51" t="s">
        <v>141</v>
      </c>
      <c r="G61" s="52">
        <v>0</v>
      </c>
      <c r="H61" s="52">
        <v>0</v>
      </c>
      <c r="I61" s="52">
        <v>0</v>
      </c>
      <c r="J61" s="52">
        <v>0</v>
      </c>
    </row>
    <row r="62" spans="4:10" x14ac:dyDescent="0.15">
      <c r="D62" s="49" t="s">
        <v>142</v>
      </c>
      <c r="E62" s="56" t="s">
        <v>143</v>
      </c>
      <c r="F62" s="51" t="s">
        <v>141</v>
      </c>
      <c r="G62" s="52">
        <v>0</v>
      </c>
      <c r="H62" s="52">
        <v>0</v>
      </c>
      <c r="I62" s="52">
        <v>0</v>
      </c>
      <c r="J62" s="52">
        <v>0</v>
      </c>
    </row>
    <row r="63" spans="4:10" x14ac:dyDescent="0.15">
      <c r="D63" s="49" t="s">
        <v>144</v>
      </c>
      <c r="E63" s="56" t="s">
        <v>145</v>
      </c>
      <c r="F63" s="51" t="s">
        <v>146</v>
      </c>
      <c r="G63" s="52">
        <v>0</v>
      </c>
      <c r="H63" s="52">
        <v>0</v>
      </c>
      <c r="I63" s="52">
        <v>0</v>
      </c>
      <c r="J63" s="52">
        <v>0</v>
      </c>
    </row>
    <row r="64" spans="4:10" ht="15" x14ac:dyDescent="0.15">
      <c r="D64" s="49" t="s">
        <v>147</v>
      </c>
      <c r="E64" s="64" t="s">
        <v>148</v>
      </c>
      <c r="F64" s="51" t="s">
        <v>141</v>
      </c>
      <c r="G64" s="52">
        <f>G59*7000/10180</f>
        <v>8.2733131496705303E-3</v>
      </c>
      <c r="H64" s="52">
        <f>H59*7000/10180</f>
        <v>8.279999999066404E-3</v>
      </c>
      <c r="I64" s="52">
        <f>I59*7000/10180</f>
        <v>9.0789714375383111E-3</v>
      </c>
      <c r="J64" s="52">
        <f>J59*7000/10180</f>
        <v>7.4794288707170928E-3</v>
      </c>
    </row>
    <row r="65" spans="4:10" x14ac:dyDescent="0.15">
      <c r="D65" s="49" t="s">
        <v>149</v>
      </c>
      <c r="E65" s="50" t="s">
        <v>150</v>
      </c>
      <c r="F65" s="51" t="s">
        <v>151</v>
      </c>
      <c r="G65" s="52">
        <v>450.54</v>
      </c>
      <c r="H65" s="52">
        <v>446.113134</v>
      </c>
      <c r="I65" s="52">
        <v>450.54</v>
      </c>
      <c r="J65" s="52">
        <v>452.3</v>
      </c>
    </row>
    <row r="66" spans="4:10" x14ac:dyDescent="0.15">
      <c r="D66" s="49" t="s">
        <v>152</v>
      </c>
      <c r="E66" s="53" t="s">
        <v>153</v>
      </c>
      <c r="F66" s="51" t="s">
        <v>151</v>
      </c>
      <c r="G66" s="52">
        <v>0</v>
      </c>
      <c r="H66" s="52">
        <v>0</v>
      </c>
      <c r="I66" s="52">
        <v>0</v>
      </c>
      <c r="J66" s="52">
        <v>0</v>
      </c>
    </row>
    <row r="67" spans="4:10" x14ac:dyDescent="0.15">
      <c r="D67" s="49" t="s">
        <v>154</v>
      </c>
      <c r="E67" s="53" t="s">
        <v>155</v>
      </c>
      <c r="F67" s="51" t="s">
        <v>151</v>
      </c>
      <c r="G67" s="52">
        <v>0</v>
      </c>
      <c r="H67" s="52">
        <v>0</v>
      </c>
      <c r="I67" s="52">
        <v>0</v>
      </c>
      <c r="J67" s="52">
        <v>0</v>
      </c>
    </row>
    <row r="68" spans="4:10" x14ac:dyDescent="0.15">
      <c r="D68" s="49" t="s">
        <v>156</v>
      </c>
      <c r="E68" s="50" t="s">
        <v>157</v>
      </c>
      <c r="F68" s="51" t="s">
        <v>158</v>
      </c>
      <c r="G68" s="52">
        <v>0</v>
      </c>
      <c r="H68" s="52">
        <v>0</v>
      </c>
      <c r="I68" s="52">
        <v>0</v>
      </c>
      <c r="J68" s="52">
        <v>0</v>
      </c>
    </row>
    <row r="72" spans="4:10" ht="15.75" customHeight="1" x14ac:dyDescent="0.15">
      <c r="D72" s="117" t="s">
        <v>232</v>
      </c>
      <c r="E72" s="117"/>
      <c r="F72" s="118" t="s">
        <v>233</v>
      </c>
      <c r="G72" s="118"/>
      <c r="H72" s="109" t="s">
        <v>234</v>
      </c>
    </row>
    <row r="73" spans="4:10" x14ac:dyDescent="0.15">
      <c r="D73" s="66"/>
      <c r="E73" s="67"/>
      <c r="F73" s="68"/>
      <c r="G73" s="68"/>
      <c r="H73" s="69"/>
    </row>
    <row r="74" spans="4:10" x14ac:dyDescent="0.15">
      <c r="D74" s="66"/>
      <c r="E74" s="67"/>
      <c r="F74" s="69"/>
      <c r="G74" s="69"/>
      <c r="H74" s="69"/>
    </row>
    <row r="75" spans="4:10" ht="23.25" customHeight="1" x14ac:dyDescent="0.15">
      <c r="D75" s="114" t="s">
        <v>159</v>
      </c>
      <c r="E75" s="114"/>
      <c r="F75" s="118"/>
      <c r="G75" s="118"/>
      <c r="H75" s="65"/>
    </row>
    <row r="76" spans="4:10" ht="6" customHeight="1" x14ac:dyDescent="0.15">
      <c r="F76" s="70"/>
      <c r="G76" s="70"/>
    </row>
    <row r="77" spans="4:10" ht="41.25" customHeight="1" x14ac:dyDescent="0.15">
      <c r="D77" s="113" t="s">
        <v>160</v>
      </c>
      <c r="E77" s="114"/>
      <c r="F77" s="114"/>
      <c r="G77" s="114"/>
      <c r="H77" s="114"/>
      <c r="I77" s="114"/>
      <c r="J77" s="114"/>
    </row>
    <row r="78" spans="4:10" ht="45.75" customHeight="1" x14ac:dyDescent="0.15">
      <c r="D78" s="113" t="s">
        <v>161</v>
      </c>
      <c r="E78" s="114"/>
      <c r="F78" s="114"/>
      <c r="G78" s="114"/>
      <c r="H78" s="114"/>
      <c r="I78" s="114"/>
      <c r="J78" s="114"/>
    </row>
    <row r="79" spans="4:10" x14ac:dyDescent="0.15">
      <c r="D79" s="65"/>
      <c r="E79" s="65"/>
      <c r="F79" s="65"/>
      <c r="G79" s="65"/>
      <c r="H79" s="65"/>
    </row>
  </sheetData>
  <mergeCells count="8">
    <mergeCell ref="D77:J77"/>
    <mergeCell ref="D78:J78"/>
    <mergeCell ref="D6:F6"/>
    <mergeCell ref="D7:F7"/>
    <mergeCell ref="D72:E72"/>
    <mergeCell ref="F72:G72"/>
    <mergeCell ref="D75:E75"/>
    <mergeCell ref="F75:G75"/>
  </mergeCells>
  <dataValidations count="3">
    <dataValidation type="decimal" allowBlank="1" showErrorMessage="1" errorTitle="Ошибка" error="Допускается ввод только неотрицательных чисел!" sqref="J23 J21 G52:J52 G55:J55" xr:uid="{D591B3AD-36EF-4B34-B463-7B3A8DA40E01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E64 F75:G75 F72:G72 F60" xr:uid="{205338DC-8046-47CD-8723-B2E44F669128}">
      <formula1>900</formula1>
    </dataValidation>
    <dataValidation type="decimal" allowBlank="1" showInputMessage="1" showErrorMessage="1" sqref="G59:J68 G11:J20 J22 G21:I23 G56:J57 G53:J54 G24:J51" xr:uid="{09CB7B89-A8A2-4826-B110-4314421B65FA}">
      <formula1>-1000000000000000</formula1>
      <formula2>1000000000000000</formula2>
    </dataValidation>
  </dataValidations>
  <pageMargins left="0.11811023622047245" right="0.11811023622047245" top="0.15748031496062992" bottom="0.15748031496062992" header="0" footer="0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EE56D-9E04-49F6-98C2-98D79512C238}">
  <sheetPr codeName="Лист6"/>
  <dimension ref="A1:J79"/>
  <sheetViews>
    <sheetView topLeftCell="C6" workbookViewId="0">
      <selection activeCell="G10" sqref="G10:I10"/>
    </sheetView>
  </sheetViews>
  <sheetFormatPr defaultColWidth="14.140625" defaultRowHeight="11.25" x14ac:dyDescent="0.15"/>
  <cols>
    <col min="1" max="2" width="0" style="38" hidden="1" customWidth="1"/>
    <col min="3" max="3" width="2.7109375" style="38" customWidth="1"/>
    <col min="4" max="4" width="7.7109375" style="45" customWidth="1"/>
    <col min="5" max="5" width="56.28515625" style="38" customWidth="1"/>
    <col min="6" max="6" width="11.7109375" style="38" customWidth="1"/>
    <col min="7" max="7" width="12" style="38" customWidth="1"/>
    <col min="8" max="8" width="11.42578125" style="38" customWidth="1"/>
    <col min="9" max="9" width="11.140625" style="38" customWidth="1"/>
    <col min="10" max="10" width="11.5703125" style="38" customWidth="1"/>
    <col min="11" max="16384" width="14.140625" style="38"/>
  </cols>
  <sheetData>
    <row r="1" spans="1:10" s="36" customFormat="1" ht="21" hidden="1" customHeight="1" x14ac:dyDescent="0.15">
      <c r="A1" s="35"/>
      <c r="D1" s="36" t="str">
        <f>region_name</f>
        <v>Ямало-Ненецкий автономный округ</v>
      </c>
      <c r="E1" s="36" t="str">
        <f>station</f>
        <v>МП "Салехардэнерго" станция Салехард</v>
      </c>
      <c r="F1" s="36">
        <f>god</f>
        <v>2024</v>
      </c>
      <c r="G1" s="37" t="s">
        <v>165</v>
      </c>
      <c r="I1" s="37"/>
      <c r="J1" s="37"/>
    </row>
    <row r="2" spans="1:10" s="36" customFormat="1" ht="21" hidden="1" customHeight="1" x14ac:dyDescent="0.15">
      <c r="G2" s="37"/>
      <c r="I2" s="37"/>
      <c r="J2" s="37"/>
    </row>
    <row r="3" spans="1:10" s="36" customFormat="1" ht="21" hidden="1" customHeight="1" x14ac:dyDescent="0.15">
      <c r="G3" s="37"/>
      <c r="I3" s="37"/>
      <c r="J3" s="37"/>
    </row>
    <row r="4" spans="1:10" s="36" customFormat="1" ht="21" hidden="1" customHeight="1" x14ac:dyDescent="0.15">
      <c r="G4" s="37"/>
      <c r="I4" s="37"/>
      <c r="J4" s="37"/>
    </row>
    <row r="5" spans="1:10" ht="21" hidden="1" customHeight="1" x14ac:dyDescent="0.15">
      <c r="D5" s="39"/>
    </row>
    <row r="6" spans="1:10" ht="21" customHeight="1" x14ac:dyDescent="0.15">
      <c r="D6" s="115" t="str">
        <f>"Баланс электрической энергии и мощности в "&amp;2025&amp;" году "</f>
        <v xml:space="preserve">Баланс электрической энергии и мощности в 2025 году </v>
      </c>
      <c r="E6" s="115"/>
      <c r="F6" s="115"/>
      <c r="G6" s="40"/>
      <c r="H6" s="40"/>
      <c r="I6" s="40"/>
      <c r="J6" s="40"/>
    </row>
    <row r="7" spans="1:10" s="41" customFormat="1" ht="21" customHeight="1" x14ac:dyDescent="0.15">
      <c r="D7" s="116" t="s">
        <v>236</v>
      </c>
      <c r="E7" s="116"/>
      <c r="F7" s="116"/>
      <c r="G7" s="110" t="str">
        <f>G1</f>
        <v>Май</v>
      </c>
      <c r="H7" s="40"/>
      <c r="I7" s="40"/>
      <c r="J7" s="40"/>
    </row>
    <row r="8" spans="1:10" s="41" customFormat="1" x14ac:dyDescent="0.15">
      <c r="D8" s="42"/>
      <c r="E8" s="42"/>
      <c r="F8" s="42"/>
      <c r="G8" s="43"/>
      <c r="H8" s="43"/>
      <c r="I8" s="43"/>
      <c r="J8" s="44" t="str">
        <f>"Форма 4 ("&amp;G1&amp;")"</f>
        <v>Форма 4 (Май)</v>
      </c>
    </row>
    <row r="9" spans="1:10" s="45" customFormat="1" ht="40.5" customHeight="1" x14ac:dyDescent="0.25">
      <c r="D9" s="46" t="s">
        <v>38</v>
      </c>
      <c r="E9" s="46" t="s">
        <v>39</v>
      </c>
      <c r="F9" s="46" t="s">
        <v>40</v>
      </c>
      <c r="G9" s="46" t="str">
        <f>"План " &amp;$G$1&amp;" "&amp; 2023</f>
        <v>План Май 2023</v>
      </c>
      <c r="H9" s="46" t="str">
        <f>"Факт " &amp;$G$1&amp;" "&amp; 2023</f>
        <v>Факт Май 2023</v>
      </c>
      <c r="I9" s="46" t="str">
        <f>"План " &amp;$G$1&amp;" "&amp;2024</f>
        <v>План Май 2024</v>
      </c>
      <c r="J9" s="46" t="str">
        <f>"План " &amp;$G$1&amp;" "&amp; 2025</f>
        <v>План Май 2025</v>
      </c>
    </row>
    <row r="10" spans="1:10" s="47" customFormat="1" ht="12" customHeight="1" x14ac:dyDescent="0.25">
      <c r="D10" s="48">
        <v>1</v>
      </c>
      <c r="E10" s="48">
        <v>2</v>
      </c>
      <c r="F10" s="48">
        <v>3</v>
      </c>
      <c r="G10" s="48">
        <v>4</v>
      </c>
      <c r="H10" s="48">
        <v>5</v>
      </c>
      <c r="I10" s="48">
        <v>6</v>
      </c>
      <c r="J10" s="48">
        <v>7</v>
      </c>
    </row>
    <row r="11" spans="1:10" s="41" customFormat="1" x14ac:dyDescent="0.15">
      <c r="D11" s="49" t="s">
        <v>41</v>
      </c>
      <c r="E11" s="50" t="s">
        <v>42</v>
      </c>
      <c r="F11" s="51" t="s">
        <v>43</v>
      </c>
      <c r="G11" s="52">
        <v>0.4</v>
      </c>
      <c r="H11" s="52">
        <v>0.4</v>
      </c>
      <c r="I11" s="52">
        <v>0.4</v>
      </c>
      <c r="J11" s="52">
        <v>0.4</v>
      </c>
    </row>
    <row r="12" spans="1:10" s="41" customFormat="1" x14ac:dyDescent="0.15">
      <c r="D12" s="49" t="s">
        <v>44</v>
      </c>
      <c r="E12" s="50" t="s">
        <v>45</v>
      </c>
      <c r="F12" s="51" t="s">
        <v>43</v>
      </c>
      <c r="G12" s="52">
        <v>0.4</v>
      </c>
      <c r="H12" s="52">
        <v>0.4</v>
      </c>
      <c r="I12" s="52">
        <v>0.4</v>
      </c>
      <c r="J12" s="52">
        <v>0.4</v>
      </c>
    </row>
    <row r="13" spans="1:10" s="41" customFormat="1" x14ac:dyDescent="0.15">
      <c r="D13" s="49" t="s">
        <v>46</v>
      </c>
      <c r="E13" s="50" t="s">
        <v>47</v>
      </c>
      <c r="F13" s="51" t="s">
        <v>43</v>
      </c>
      <c r="G13" s="52">
        <v>0.2</v>
      </c>
      <c r="H13" s="52">
        <v>0.2</v>
      </c>
      <c r="I13" s="52">
        <v>0.2</v>
      </c>
      <c r="J13" s="52">
        <v>0.2</v>
      </c>
    </row>
    <row r="14" spans="1:10" s="41" customFormat="1" x14ac:dyDescent="0.15">
      <c r="D14" s="49" t="s">
        <v>48</v>
      </c>
      <c r="E14" s="50" t="s">
        <v>49</v>
      </c>
      <c r="F14" s="51" t="s">
        <v>43</v>
      </c>
      <c r="G14" s="52">
        <f>G26*1000/744</f>
        <v>2.2870483870967742E-3</v>
      </c>
      <c r="H14" s="52">
        <f>H26*1000/744</f>
        <v>1.4269489247311828E-3</v>
      </c>
      <c r="I14" s="52">
        <f>I26*1000/744</f>
        <v>5.6391787634408599E-3</v>
      </c>
      <c r="J14" s="52">
        <f>J26*1000/744</f>
        <v>3.5975389784946238E-3</v>
      </c>
    </row>
    <row r="15" spans="1:10" s="41" customFormat="1" ht="22.5" x14ac:dyDescent="0.15">
      <c r="D15" s="49" t="s">
        <v>50</v>
      </c>
      <c r="E15" s="53" t="s">
        <v>51</v>
      </c>
      <c r="F15" s="51" t="s">
        <v>43</v>
      </c>
      <c r="G15" s="52">
        <f>0</f>
        <v>0</v>
      </c>
      <c r="H15" s="52">
        <f>0</f>
        <v>0</v>
      </c>
      <c r="I15" s="52">
        <f>0</f>
        <v>0</v>
      </c>
      <c r="J15" s="52">
        <f>0</f>
        <v>0</v>
      </c>
    </row>
    <row r="16" spans="1:10" s="41" customFormat="1" x14ac:dyDescent="0.15">
      <c r="D16" s="49" t="s">
        <v>52</v>
      </c>
      <c r="E16" s="50" t="s">
        <v>53</v>
      </c>
      <c r="F16" s="51" t="s">
        <v>43</v>
      </c>
      <c r="G16" s="54">
        <f>G14-G13</f>
        <v>-0.19771295161290323</v>
      </c>
      <c r="H16" s="54">
        <f>H14-H13</f>
        <v>-0.19857305107526882</v>
      </c>
      <c r="I16" s="54">
        <f>I14-I13</f>
        <v>-0.19436082123655915</v>
      </c>
      <c r="J16" s="54">
        <f>J14-J13</f>
        <v>-0.19640246102150538</v>
      </c>
    </row>
    <row r="17" spans="4:10" s="41" customFormat="1" x14ac:dyDescent="0.15">
      <c r="D17" s="49" t="s">
        <v>54</v>
      </c>
      <c r="E17" s="53" t="s">
        <v>55</v>
      </c>
      <c r="F17" s="51" t="s">
        <v>43</v>
      </c>
      <c r="G17" s="52">
        <v>0</v>
      </c>
      <c r="H17" s="52">
        <v>0</v>
      </c>
      <c r="I17" s="52">
        <v>0</v>
      </c>
      <c r="J17" s="52">
        <v>0</v>
      </c>
    </row>
    <row r="18" spans="4:10" ht="15" x14ac:dyDescent="0.15">
      <c r="D18" s="55" t="s">
        <v>56</v>
      </c>
      <c r="E18" s="56" t="s">
        <v>57</v>
      </c>
      <c r="F18" s="51" t="s">
        <v>235</v>
      </c>
      <c r="G18" s="52">
        <v>0</v>
      </c>
      <c r="H18" s="52">
        <v>0</v>
      </c>
      <c r="I18" s="52">
        <v>0</v>
      </c>
      <c r="J18" s="52">
        <v>0</v>
      </c>
    </row>
    <row r="19" spans="4:10" s="41" customFormat="1" ht="15" x14ac:dyDescent="0.15">
      <c r="D19" s="55" t="s">
        <v>58</v>
      </c>
      <c r="E19" s="53" t="s">
        <v>59</v>
      </c>
      <c r="F19" s="51" t="s">
        <v>43</v>
      </c>
      <c r="G19" s="52">
        <f>G16</f>
        <v>-0.19771295161290323</v>
      </c>
      <c r="H19" s="52">
        <f>H16</f>
        <v>-0.19857305107526882</v>
      </c>
      <c r="I19" s="52">
        <f>I16</f>
        <v>-0.19436082123655915</v>
      </c>
      <c r="J19" s="52">
        <f>J16</f>
        <v>-0.19640246102150538</v>
      </c>
    </row>
    <row r="20" spans="4:10" ht="15" x14ac:dyDescent="0.15">
      <c r="D20" s="55" t="s">
        <v>60</v>
      </c>
      <c r="E20" s="53" t="s">
        <v>61</v>
      </c>
      <c r="F20" s="51" t="s">
        <v>43</v>
      </c>
      <c r="G20" s="52">
        <v>0</v>
      </c>
      <c r="H20" s="52">
        <v>0</v>
      </c>
      <c r="I20" s="52">
        <v>0</v>
      </c>
      <c r="J20" s="52">
        <v>0</v>
      </c>
    </row>
    <row r="21" spans="4:10" ht="15" x14ac:dyDescent="0.15">
      <c r="D21" s="55" t="s">
        <v>62</v>
      </c>
      <c r="E21" s="57" t="s">
        <v>63</v>
      </c>
      <c r="F21" s="58" t="s">
        <v>64</v>
      </c>
      <c r="G21" s="59"/>
      <c r="H21" s="59"/>
      <c r="I21" s="59"/>
      <c r="J21" s="60">
        <f>0.025*744/1000</f>
        <v>1.8600000000000002E-2</v>
      </c>
    </row>
    <row r="22" spans="4:10" s="41" customFormat="1" x14ac:dyDescent="0.15">
      <c r="D22" s="49" t="s">
        <v>65</v>
      </c>
      <c r="E22" s="50" t="s">
        <v>66</v>
      </c>
      <c r="F22" s="58" t="s">
        <v>64</v>
      </c>
      <c r="G22" s="52">
        <v>2.4741024800000001E-2</v>
      </c>
      <c r="H22" s="52">
        <v>2.102503E-2</v>
      </c>
      <c r="I22" s="52">
        <v>2.8718501E-2</v>
      </c>
      <c r="J22" s="52">
        <v>2.1703360000000001E-2</v>
      </c>
    </row>
    <row r="23" spans="4:10" s="41" customFormat="1" ht="15" x14ac:dyDescent="0.15">
      <c r="D23" s="55" t="s">
        <v>67</v>
      </c>
      <c r="E23" s="57" t="s">
        <v>68</v>
      </c>
      <c r="F23" s="58" t="s">
        <v>64</v>
      </c>
      <c r="G23" s="59"/>
      <c r="H23" s="59"/>
      <c r="I23" s="59"/>
      <c r="J23" s="60">
        <f>J13*744/1000</f>
        <v>0.14880000000000002</v>
      </c>
    </row>
    <row r="24" spans="4:10" s="41" customFormat="1" x14ac:dyDescent="0.15">
      <c r="D24" s="49" t="s">
        <v>69</v>
      </c>
      <c r="E24" s="53" t="s">
        <v>70</v>
      </c>
      <c r="F24" s="58" t="s">
        <v>64</v>
      </c>
      <c r="G24" s="52">
        <v>0</v>
      </c>
      <c r="H24" s="52">
        <v>0</v>
      </c>
      <c r="I24" s="52">
        <v>0</v>
      </c>
      <c r="J24" s="52">
        <v>0</v>
      </c>
    </row>
    <row r="25" spans="4:10" s="41" customFormat="1" x14ac:dyDescent="0.15">
      <c r="D25" s="49" t="s">
        <v>71</v>
      </c>
      <c r="E25" s="53" t="s">
        <v>72</v>
      </c>
      <c r="F25" s="58" t="s">
        <v>64</v>
      </c>
      <c r="G25" s="52">
        <v>0</v>
      </c>
      <c r="H25" s="52">
        <v>0</v>
      </c>
      <c r="I25" s="52">
        <v>0</v>
      </c>
      <c r="J25" s="52">
        <v>0</v>
      </c>
    </row>
    <row r="26" spans="4:10" s="41" customFormat="1" x14ac:dyDescent="0.15">
      <c r="D26" s="49" t="s">
        <v>73</v>
      </c>
      <c r="E26" s="50" t="s">
        <v>74</v>
      </c>
      <c r="F26" s="58" t="s">
        <v>64</v>
      </c>
      <c r="G26" s="52">
        <v>1.701564E-3</v>
      </c>
      <c r="H26" s="52">
        <v>1.0616499999999999E-3</v>
      </c>
      <c r="I26" s="52">
        <v>4.1955489999999998E-3</v>
      </c>
      <c r="J26" s="52">
        <v>2.6765690000000002E-3</v>
      </c>
    </row>
    <row r="27" spans="4:10" x14ac:dyDescent="0.15">
      <c r="D27" s="49" t="s">
        <v>75</v>
      </c>
      <c r="E27" s="53" t="s">
        <v>76</v>
      </c>
      <c r="F27" s="58" t="s">
        <v>64</v>
      </c>
      <c r="G27" s="52">
        <f>G26</f>
        <v>1.701564E-3</v>
      </c>
      <c r="H27" s="52">
        <f>H26</f>
        <v>1.0616499999999999E-3</v>
      </c>
      <c r="I27" s="52">
        <f>I26</f>
        <v>4.1955489999999998E-3</v>
      </c>
      <c r="J27" s="52">
        <f>J26</f>
        <v>2.6765690000000002E-3</v>
      </c>
    </row>
    <row r="28" spans="4:10" x14ac:dyDescent="0.15">
      <c r="D28" s="49" t="s">
        <v>77</v>
      </c>
      <c r="E28" s="56" t="s">
        <v>78</v>
      </c>
      <c r="F28" s="51" t="s">
        <v>79</v>
      </c>
      <c r="G28" s="54">
        <f>(G27/G22*100)</f>
        <v>6.877500078331436</v>
      </c>
      <c r="H28" s="54">
        <f t="shared" ref="H28:J28" si="0">(H27/H22*100)</f>
        <v>5.0494577177773348</v>
      </c>
      <c r="I28" s="54">
        <f t="shared" si="0"/>
        <v>14.609220028580181</v>
      </c>
      <c r="J28" s="54">
        <f t="shared" si="0"/>
        <v>12.33250980493343</v>
      </c>
    </row>
    <row r="29" spans="4:10" x14ac:dyDescent="0.15">
      <c r="D29" s="49" t="s">
        <v>80</v>
      </c>
      <c r="E29" s="53" t="s">
        <v>81</v>
      </c>
      <c r="F29" s="58" t="s">
        <v>64</v>
      </c>
      <c r="G29" s="52">
        <v>0</v>
      </c>
      <c r="H29" s="52">
        <v>0</v>
      </c>
      <c r="I29" s="52">
        <v>0</v>
      </c>
      <c r="J29" s="52">
        <v>0</v>
      </c>
    </row>
    <row r="30" spans="4:10" x14ac:dyDescent="0.15">
      <c r="D30" s="49" t="s">
        <v>82</v>
      </c>
      <c r="E30" s="56" t="s">
        <v>83</v>
      </c>
      <c r="F30" s="51" t="s">
        <v>84</v>
      </c>
      <c r="G30" s="52">
        <v>0</v>
      </c>
      <c r="H30" s="52">
        <v>0</v>
      </c>
      <c r="I30" s="52">
        <v>0</v>
      </c>
      <c r="J30" s="52">
        <v>0</v>
      </c>
    </row>
    <row r="31" spans="4:10" s="41" customFormat="1" x14ac:dyDescent="0.15">
      <c r="D31" s="49" t="s">
        <v>85</v>
      </c>
      <c r="E31" s="50" t="s">
        <v>86</v>
      </c>
      <c r="F31" s="58" t="s">
        <v>64</v>
      </c>
      <c r="G31" s="52">
        <f>G22-G26</f>
        <v>2.3039460800000001E-2</v>
      </c>
      <c r="H31" s="52">
        <f>H22-H26</f>
        <v>1.9963379999999999E-2</v>
      </c>
      <c r="I31" s="52">
        <f>I22-I26</f>
        <v>2.4522952000000001E-2</v>
      </c>
      <c r="J31" s="52">
        <f>J22-J26</f>
        <v>1.9026791000000001E-2</v>
      </c>
    </row>
    <row r="32" spans="4:10" s="41" customFormat="1" x14ac:dyDescent="0.15">
      <c r="D32" s="49" t="s">
        <v>87</v>
      </c>
      <c r="E32" s="53" t="s">
        <v>70</v>
      </c>
      <c r="F32" s="58" t="s">
        <v>64</v>
      </c>
      <c r="G32" s="52">
        <v>0</v>
      </c>
      <c r="H32" s="52">
        <v>0</v>
      </c>
      <c r="I32" s="52">
        <v>0</v>
      </c>
      <c r="J32" s="52">
        <v>0</v>
      </c>
    </row>
    <row r="33" spans="4:10" s="41" customFormat="1" x14ac:dyDescent="0.15">
      <c r="D33" s="49" t="s">
        <v>88</v>
      </c>
      <c r="E33" s="53" t="s">
        <v>72</v>
      </c>
      <c r="F33" s="58" t="s">
        <v>64</v>
      </c>
      <c r="G33" s="52">
        <v>0</v>
      </c>
      <c r="H33" s="52">
        <v>0</v>
      </c>
      <c r="I33" s="52">
        <v>0</v>
      </c>
      <c r="J33" s="52">
        <v>0</v>
      </c>
    </row>
    <row r="34" spans="4:10" x14ac:dyDescent="0.15">
      <c r="D34" s="49" t="s">
        <v>89</v>
      </c>
      <c r="E34" s="50" t="s">
        <v>90</v>
      </c>
      <c r="F34" s="58" t="s">
        <v>64</v>
      </c>
      <c r="G34" s="52">
        <f>G35</f>
        <v>0</v>
      </c>
      <c r="H34" s="52">
        <f>H35</f>
        <v>1.1798500000000001E-3</v>
      </c>
      <c r="I34" s="52">
        <v>0</v>
      </c>
      <c r="J34" s="52">
        <v>0</v>
      </c>
    </row>
    <row r="35" spans="4:10" x14ac:dyDescent="0.15">
      <c r="D35" s="49" t="s">
        <v>91</v>
      </c>
      <c r="E35" s="53" t="s">
        <v>92</v>
      </c>
      <c r="F35" s="58" t="s">
        <v>64</v>
      </c>
      <c r="G35" s="52">
        <v>0</v>
      </c>
      <c r="H35" s="52">
        <v>1.1798500000000001E-3</v>
      </c>
      <c r="I35" s="52">
        <v>0</v>
      </c>
      <c r="J35" s="52">
        <v>0</v>
      </c>
    </row>
    <row r="36" spans="4:10" x14ac:dyDescent="0.15">
      <c r="D36" s="49" t="s">
        <v>93</v>
      </c>
      <c r="E36" s="53" t="s">
        <v>94</v>
      </c>
      <c r="F36" s="58" t="s">
        <v>64</v>
      </c>
      <c r="G36" s="52">
        <v>0</v>
      </c>
      <c r="H36" s="52">
        <v>0</v>
      </c>
      <c r="I36" s="52">
        <v>0</v>
      </c>
      <c r="J36" s="52">
        <v>0</v>
      </c>
    </row>
    <row r="37" spans="4:10" x14ac:dyDescent="0.15">
      <c r="D37" s="49" t="s">
        <v>95</v>
      </c>
      <c r="E37" s="56" t="s">
        <v>96</v>
      </c>
      <c r="F37" s="51" t="s">
        <v>79</v>
      </c>
      <c r="G37" s="54">
        <f>(G36/G31*100)</f>
        <v>0</v>
      </c>
      <c r="H37" s="54">
        <f t="shared" ref="H37:J37" si="1">(H36/H31*100)</f>
        <v>0</v>
      </c>
      <c r="I37" s="54">
        <f t="shared" si="1"/>
        <v>0</v>
      </c>
      <c r="J37" s="54">
        <f t="shared" si="1"/>
        <v>0</v>
      </c>
    </row>
    <row r="38" spans="4:10" s="41" customFormat="1" x14ac:dyDescent="0.15">
      <c r="D38" s="49" t="s">
        <v>97</v>
      </c>
      <c r="E38" s="50" t="s">
        <v>98</v>
      </c>
      <c r="F38" s="58" t="s">
        <v>64</v>
      </c>
      <c r="G38" s="52">
        <f>G26+G34+G39</f>
        <v>1.701564E-3</v>
      </c>
      <c r="H38" s="52">
        <f>H26+H34+H39</f>
        <v>2.2415E-3</v>
      </c>
      <c r="I38" s="52">
        <f>I26+I34+I39</f>
        <v>4.1955489999999998E-3</v>
      </c>
      <c r="J38" s="52">
        <f>J26+J34+J39</f>
        <v>2.6765690000000002E-3</v>
      </c>
    </row>
    <row r="39" spans="4:10" s="41" customFormat="1" ht="22.5" x14ac:dyDescent="0.15">
      <c r="D39" s="49" t="s">
        <v>99</v>
      </c>
      <c r="E39" s="53" t="s">
        <v>51</v>
      </c>
      <c r="F39" s="58" t="s">
        <v>64</v>
      </c>
      <c r="G39" s="52">
        <v>0</v>
      </c>
      <c r="H39" s="52">
        <v>0</v>
      </c>
      <c r="I39" s="52">
        <v>0</v>
      </c>
      <c r="J39" s="52">
        <v>0</v>
      </c>
    </row>
    <row r="40" spans="4:10" s="41" customFormat="1" ht="22.5" x14ac:dyDescent="0.15">
      <c r="D40" s="49" t="s">
        <v>100</v>
      </c>
      <c r="E40" s="53" t="s">
        <v>101</v>
      </c>
      <c r="F40" s="58" t="s">
        <v>64</v>
      </c>
      <c r="G40" s="52">
        <v>0</v>
      </c>
      <c r="H40" s="52">
        <v>0</v>
      </c>
      <c r="I40" s="52">
        <v>0</v>
      </c>
      <c r="J40" s="52">
        <v>0</v>
      </c>
    </row>
    <row r="41" spans="4:10" s="41" customFormat="1" x14ac:dyDescent="0.15">
      <c r="D41" s="49" t="s">
        <v>102</v>
      </c>
      <c r="E41" s="50" t="s">
        <v>103</v>
      </c>
      <c r="F41" s="58" t="s">
        <v>64</v>
      </c>
      <c r="G41" s="54">
        <f>G38-G22</f>
        <v>-2.3039460800000001E-2</v>
      </c>
      <c r="H41" s="54">
        <f>H38-H22</f>
        <v>-1.878353E-2</v>
      </c>
      <c r="I41" s="54">
        <f>I38-I22</f>
        <v>-2.4522952000000001E-2</v>
      </c>
      <c r="J41" s="54">
        <f>J38-J22</f>
        <v>-1.9026791000000001E-2</v>
      </c>
    </row>
    <row r="42" spans="4:10" s="41" customFormat="1" ht="15" customHeight="1" x14ac:dyDescent="0.15">
      <c r="D42" s="49" t="s">
        <v>104</v>
      </c>
      <c r="E42" s="53" t="s">
        <v>55</v>
      </c>
      <c r="F42" s="58" t="s">
        <v>64</v>
      </c>
      <c r="G42" s="52">
        <v>0</v>
      </c>
      <c r="H42" s="52">
        <v>0</v>
      </c>
      <c r="I42" s="52">
        <v>0</v>
      </c>
      <c r="J42" s="52">
        <v>0</v>
      </c>
    </row>
    <row r="43" spans="4:10" x14ac:dyDescent="0.15">
      <c r="D43" s="49" t="s">
        <v>105</v>
      </c>
      <c r="E43" s="56" t="s">
        <v>57</v>
      </c>
      <c r="F43" s="58" t="s">
        <v>64</v>
      </c>
      <c r="G43" s="52">
        <v>0</v>
      </c>
      <c r="H43" s="52">
        <v>0</v>
      </c>
      <c r="I43" s="52">
        <v>0</v>
      </c>
      <c r="J43" s="52">
        <v>0</v>
      </c>
    </row>
    <row r="44" spans="4:10" s="41" customFormat="1" x14ac:dyDescent="0.15">
      <c r="D44" s="49" t="s">
        <v>106</v>
      </c>
      <c r="E44" s="53" t="s">
        <v>59</v>
      </c>
      <c r="F44" s="58" t="s">
        <v>64</v>
      </c>
      <c r="G44" s="52">
        <v>2.1846417600000001E-2</v>
      </c>
      <c r="H44" s="52">
        <v>1.9963379999999999E-2</v>
      </c>
      <c r="I44" s="52">
        <v>2.3296804559999999E-2</v>
      </c>
      <c r="J44" s="52">
        <v>1.9026791000000001E-2</v>
      </c>
    </row>
    <row r="45" spans="4:10" x14ac:dyDescent="0.15">
      <c r="D45" s="49" t="s">
        <v>107</v>
      </c>
      <c r="E45" s="53" t="s">
        <v>61</v>
      </c>
      <c r="F45" s="58" t="s">
        <v>64</v>
      </c>
      <c r="G45" s="52">
        <v>0</v>
      </c>
      <c r="H45" s="52">
        <v>0</v>
      </c>
      <c r="I45" s="52">
        <v>0</v>
      </c>
      <c r="J45" s="52">
        <v>0</v>
      </c>
    </row>
    <row r="46" spans="4:10" x14ac:dyDescent="0.15">
      <c r="D46" s="49" t="s">
        <v>108</v>
      </c>
      <c r="E46" s="50" t="s">
        <v>109</v>
      </c>
      <c r="F46" s="58" t="s">
        <v>64</v>
      </c>
      <c r="G46" s="52">
        <v>0</v>
      </c>
      <c r="H46" s="52">
        <v>0</v>
      </c>
      <c r="I46" s="52">
        <v>0</v>
      </c>
      <c r="J46" s="52">
        <v>0</v>
      </c>
    </row>
    <row r="47" spans="4:10" x14ac:dyDescent="0.15">
      <c r="D47" s="49" t="s">
        <v>110</v>
      </c>
      <c r="E47" s="53" t="s">
        <v>111</v>
      </c>
      <c r="F47" s="58" t="s">
        <v>64</v>
      </c>
      <c r="G47" s="52">
        <v>0</v>
      </c>
      <c r="H47" s="52">
        <v>0</v>
      </c>
      <c r="I47" s="52">
        <v>0</v>
      </c>
      <c r="J47" s="52">
        <v>0</v>
      </c>
    </row>
    <row r="48" spans="4:10" x14ac:dyDescent="0.15">
      <c r="D48" s="49" t="s">
        <v>112</v>
      </c>
      <c r="E48" s="53" t="s">
        <v>113</v>
      </c>
      <c r="F48" s="58" t="s">
        <v>64</v>
      </c>
      <c r="G48" s="52">
        <v>0</v>
      </c>
      <c r="H48" s="52">
        <v>0</v>
      </c>
      <c r="I48" s="52">
        <v>0</v>
      </c>
      <c r="J48" s="52">
        <v>0</v>
      </c>
    </row>
    <row r="49" spans="4:10" x14ac:dyDescent="0.15">
      <c r="D49" s="49" t="s">
        <v>114</v>
      </c>
      <c r="E49" s="50" t="s">
        <v>115</v>
      </c>
      <c r="F49" s="51" t="s">
        <v>116</v>
      </c>
      <c r="G49" s="52">
        <v>0</v>
      </c>
      <c r="H49" s="52">
        <v>0</v>
      </c>
      <c r="I49" s="52">
        <v>0</v>
      </c>
      <c r="J49" s="52">
        <v>0</v>
      </c>
    </row>
    <row r="50" spans="4:10" ht="22.5" x14ac:dyDescent="0.15">
      <c r="D50" s="49" t="s">
        <v>117</v>
      </c>
      <c r="E50" s="50" t="s">
        <v>118</v>
      </c>
      <c r="F50" s="51" t="s">
        <v>116</v>
      </c>
      <c r="G50" s="52">
        <v>0</v>
      </c>
      <c r="H50" s="52">
        <v>0</v>
      </c>
      <c r="I50" s="52">
        <v>0</v>
      </c>
      <c r="J50" s="52">
        <v>0</v>
      </c>
    </row>
    <row r="51" spans="4:10" x14ac:dyDescent="0.15">
      <c r="D51" s="49" t="s">
        <v>119</v>
      </c>
      <c r="E51" s="50" t="s">
        <v>120</v>
      </c>
      <c r="F51" s="51" t="s">
        <v>116</v>
      </c>
      <c r="G51" s="54">
        <f>G49-G50</f>
        <v>0</v>
      </c>
      <c r="H51" s="54">
        <f>H49-H50</f>
        <v>0</v>
      </c>
      <c r="I51" s="54">
        <f>I49-I50</f>
        <v>0</v>
      </c>
      <c r="J51" s="54">
        <f>J49-J50</f>
        <v>0</v>
      </c>
    </row>
    <row r="52" spans="4:10" ht="15" x14ac:dyDescent="0.15">
      <c r="D52" s="55" t="s">
        <v>121</v>
      </c>
      <c r="E52" s="61" t="s">
        <v>122</v>
      </c>
      <c r="F52" s="51" t="s">
        <v>116</v>
      </c>
      <c r="G52" s="52">
        <v>0</v>
      </c>
      <c r="H52" s="52">
        <v>0</v>
      </c>
      <c r="I52" s="52">
        <v>0</v>
      </c>
      <c r="J52" s="52">
        <v>0</v>
      </c>
    </row>
    <row r="53" spans="4:10" ht="22.5" x14ac:dyDescent="0.15">
      <c r="D53" s="49" t="s">
        <v>123</v>
      </c>
      <c r="E53" s="50" t="s">
        <v>124</v>
      </c>
      <c r="F53" s="51" t="s">
        <v>116</v>
      </c>
      <c r="G53" s="52">
        <v>0</v>
      </c>
      <c r="H53" s="52">
        <v>0</v>
      </c>
      <c r="I53" s="52">
        <v>0</v>
      </c>
      <c r="J53" s="52">
        <v>0</v>
      </c>
    </row>
    <row r="54" spans="4:10" x14ac:dyDescent="0.15">
      <c r="D54" s="49" t="s">
        <v>125</v>
      </c>
      <c r="E54" s="50" t="s">
        <v>126</v>
      </c>
      <c r="F54" s="51" t="s">
        <v>116</v>
      </c>
      <c r="G54" s="54">
        <f>G51-G53</f>
        <v>0</v>
      </c>
      <c r="H54" s="54">
        <f>H51-H53</f>
        <v>0</v>
      </c>
      <c r="I54" s="54">
        <f>I51-I53</f>
        <v>0</v>
      </c>
      <c r="J54" s="54">
        <f>J51-J53</f>
        <v>0</v>
      </c>
    </row>
    <row r="55" spans="4:10" ht="15" x14ac:dyDescent="0.15">
      <c r="D55" s="55" t="s">
        <v>127</v>
      </c>
      <c r="E55" s="61" t="s">
        <v>122</v>
      </c>
      <c r="F55" s="51" t="s">
        <v>116</v>
      </c>
      <c r="G55" s="52">
        <v>0</v>
      </c>
      <c r="H55" s="52">
        <v>0</v>
      </c>
      <c r="I55" s="52">
        <v>0</v>
      </c>
      <c r="J55" s="52">
        <v>0</v>
      </c>
    </row>
    <row r="56" spans="4:10" s="41" customFormat="1" ht="15" x14ac:dyDescent="0.15">
      <c r="D56" s="55" t="s">
        <v>128</v>
      </c>
      <c r="E56" s="50" t="s">
        <v>129</v>
      </c>
      <c r="F56" s="51" t="s">
        <v>130</v>
      </c>
      <c r="G56" s="52">
        <v>0</v>
      </c>
      <c r="H56" s="52">
        <v>0</v>
      </c>
      <c r="I56" s="52">
        <v>0</v>
      </c>
      <c r="J56" s="52">
        <v>0</v>
      </c>
    </row>
    <row r="57" spans="4:10" s="41" customFormat="1" x14ac:dyDescent="0.15">
      <c r="D57" s="49"/>
      <c r="E57" s="50" t="s">
        <v>131</v>
      </c>
      <c r="F57" s="51"/>
      <c r="G57" s="59"/>
      <c r="H57" s="59"/>
      <c r="I57" s="59"/>
      <c r="J57" s="59"/>
    </row>
    <row r="58" spans="4:10" x14ac:dyDescent="0.15">
      <c r="D58" s="49" t="s">
        <v>132</v>
      </c>
      <c r="E58" s="50" t="s">
        <v>133</v>
      </c>
      <c r="F58" s="51"/>
      <c r="G58" s="62"/>
      <c r="H58" s="62"/>
      <c r="I58" s="62"/>
      <c r="J58" s="62"/>
    </row>
    <row r="59" spans="4:10" x14ac:dyDescent="0.15">
      <c r="D59" s="49" t="s">
        <v>134</v>
      </c>
      <c r="E59" s="53" t="s">
        <v>135</v>
      </c>
      <c r="F59" s="51" t="s">
        <v>136</v>
      </c>
      <c r="G59" s="52">
        <f>G65*G31/1000</f>
        <v>1.0380198668832002E-2</v>
      </c>
      <c r="H59" s="52">
        <f>H65*H31/1000</f>
        <v>1.035451428452608E-2</v>
      </c>
      <c r="I59" s="52">
        <f>I65*I31/1000</f>
        <v>1.1048570794080002E-2</v>
      </c>
      <c r="J59" s="52">
        <f>J65*J31/1000</f>
        <v>8.6058175693000012E-3</v>
      </c>
    </row>
    <row r="60" spans="4:10" x14ac:dyDescent="0.15">
      <c r="D60" s="49" t="s">
        <v>137</v>
      </c>
      <c r="E60" s="53" t="s">
        <v>138</v>
      </c>
      <c r="F60" s="63"/>
      <c r="G60" s="52">
        <v>0</v>
      </c>
      <c r="H60" s="52">
        <v>0</v>
      </c>
      <c r="I60" s="52">
        <v>0</v>
      </c>
      <c r="J60" s="52">
        <v>0</v>
      </c>
    </row>
    <row r="61" spans="4:10" x14ac:dyDescent="0.15">
      <c r="D61" s="49" t="s">
        <v>139</v>
      </c>
      <c r="E61" s="56" t="s">
        <v>140</v>
      </c>
      <c r="F61" s="51" t="s">
        <v>141</v>
      </c>
      <c r="G61" s="52">
        <v>0</v>
      </c>
      <c r="H61" s="52">
        <v>0</v>
      </c>
      <c r="I61" s="52">
        <v>0</v>
      </c>
      <c r="J61" s="52">
        <v>0</v>
      </c>
    </row>
    <row r="62" spans="4:10" x14ac:dyDescent="0.15">
      <c r="D62" s="49" t="s">
        <v>142</v>
      </c>
      <c r="E62" s="56" t="s">
        <v>143</v>
      </c>
      <c r="F62" s="51" t="s">
        <v>141</v>
      </c>
      <c r="G62" s="52">
        <v>0</v>
      </c>
      <c r="H62" s="52">
        <v>0</v>
      </c>
      <c r="I62" s="52">
        <v>0</v>
      </c>
      <c r="J62" s="52">
        <v>0</v>
      </c>
    </row>
    <row r="63" spans="4:10" x14ac:dyDescent="0.15">
      <c r="D63" s="49" t="s">
        <v>144</v>
      </c>
      <c r="E63" s="56" t="s">
        <v>145</v>
      </c>
      <c r="F63" s="51" t="s">
        <v>146</v>
      </c>
      <c r="G63" s="52">
        <v>0</v>
      </c>
      <c r="H63" s="52">
        <v>0</v>
      </c>
      <c r="I63" s="52">
        <v>0</v>
      </c>
      <c r="J63" s="52">
        <v>0</v>
      </c>
    </row>
    <row r="64" spans="4:10" ht="15" x14ac:dyDescent="0.15">
      <c r="D64" s="49" t="s">
        <v>147</v>
      </c>
      <c r="E64" s="64" t="s">
        <v>148</v>
      </c>
      <c r="F64" s="51" t="s">
        <v>141</v>
      </c>
      <c r="G64" s="52">
        <f>G59*7000/10180</f>
        <v>7.1376611671732822E-3</v>
      </c>
      <c r="H64" s="52">
        <f>H59*7000/10180</f>
        <v>7.1199999991829622E-3</v>
      </c>
      <c r="I64" s="52">
        <f>I59*7000/10180</f>
        <v>7.5972490725501E-3</v>
      </c>
      <c r="J64" s="52">
        <f>J59*7000/10180</f>
        <v>5.9175562853732815E-3</v>
      </c>
    </row>
    <row r="65" spans="4:10" x14ac:dyDescent="0.15">
      <c r="D65" s="49" t="s">
        <v>149</v>
      </c>
      <c r="E65" s="50" t="s">
        <v>150</v>
      </c>
      <c r="F65" s="51" t="s">
        <v>151</v>
      </c>
      <c r="G65" s="52">
        <v>450.54</v>
      </c>
      <c r="H65" s="52">
        <v>518.67540889999998</v>
      </c>
      <c r="I65" s="52">
        <v>450.54</v>
      </c>
      <c r="J65" s="52">
        <v>452.3</v>
      </c>
    </row>
    <row r="66" spans="4:10" x14ac:dyDescent="0.15">
      <c r="D66" s="49" t="s">
        <v>152</v>
      </c>
      <c r="E66" s="53" t="s">
        <v>153</v>
      </c>
      <c r="F66" s="51" t="s">
        <v>151</v>
      </c>
      <c r="G66" s="52">
        <v>0</v>
      </c>
      <c r="H66" s="52">
        <v>0</v>
      </c>
      <c r="I66" s="52">
        <v>0</v>
      </c>
      <c r="J66" s="52">
        <v>0</v>
      </c>
    </row>
    <row r="67" spans="4:10" x14ac:dyDescent="0.15">
      <c r="D67" s="49" t="s">
        <v>154</v>
      </c>
      <c r="E67" s="53" t="s">
        <v>155</v>
      </c>
      <c r="F67" s="51" t="s">
        <v>151</v>
      </c>
      <c r="G67" s="52">
        <v>0</v>
      </c>
      <c r="H67" s="52">
        <v>0</v>
      </c>
      <c r="I67" s="52">
        <v>0</v>
      </c>
      <c r="J67" s="52">
        <v>0</v>
      </c>
    </row>
    <row r="68" spans="4:10" x14ac:dyDescent="0.15">
      <c r="D68" s="49" t="s">
        <v>156</v>
      </c>
      <c r="E68" s="50" t="s">
        <v>157</v>
      </c>
      <c r="F68" s="51" t="s">
        <v>158</v>
      </c>
      <c r="G68" s="52">
        <v>0</v>
      </c>
      <c r="H68" s="52">
        <v>0</v>
      </c>
      <c r="I68" s="52">
        <v>0</v>
      </c>
      <c r="J68" s="52">
        <v>0</v>
      </c>
    </row>
    <row r="72" spans="4:10" ht="15.75" customHeight="1" x14ac:dyDescent="0.15">
      <c r="D72" s="117" t="s">
        <v>232</v>
      </c>
      <c r="E72" s="117"/>
      <c r="F72" s="118" t="s">
        <v>233</v>
      </c>
      <c r="G72" s="118"/>
      <c r="H72" s="109" t="s">
        <v>234</v>
      </c>
    </row>
    <row r="73" spans="4:10" x14ac:dyDescent="0.15">
      <c r="D73" s="66"/>
      <c r="E73" s="67"/>
      <c r="F73" s="68"/>
      <c r="G73" s="68"/>
      <c r="H73" s="69"/>
    </row>
    <row r="74" spans="4:10" x14ac:dyDescent="0.15">
      <c r="D74" s="66"/>
      <c r="E74" s="67"/>
      <c r="F74" s="69"/>
      <c r="G74" s="69"/>
      <c r="H74" s="69"/>
    </row>
    <row r="75" spans="4:10" ht="23.25" customHeight="1" x14ac:dyDescent="0.15">
      <c r="D75" s="114" t="s">
        <v>159</v>
      </c>
      <c r="E75" s="114"/>
      <c r="F75" s="118"/>
      <c r="G75" s="118"/>
      <c r="H75" s="65"/>
    </row>
    <row r="76" spans="4:10" ht="6" customHeight="1" x14ac:dyDescent="0.15">
      <c r="F76" s="70"/>
      <c r="G76" s="70"/>
    </row>
    <row r="77" spans="4:10" ht="41.25" customHeight="1" x14ac:dyDescent="0.15">
      <c r="D77" s="113" t="s">
        <v>160</v>
      </c>
      <c r="E77" s="114"/>
      <c r="F77" s="114"/>
      <c r="G77" s="114"/>
      <c r="H77" s="114"/>
      <c r="I77" s="114"/>
      <c r="J77" s="114"/>
    </row>
    <row r="78" spans="4:10" ht="45.75" customHeight="1" x14ac:dyDescent="0.15">
      <c r="D78" s="113" t="s">
        <v>161</v>
      </c>
      <c r="E78" s="114"/>
      <c r="F78" s="114"/>
      <c r="G78" s="114"/>
      <c r="H78" s="114"/>
      <c r="I78" s="114"/>
      <c r="J78" s="114"/>
    </row>
    <row r="79" spans="4:10" x14ac:dyDescent="0.15">
      <c r="D79" s="65"/>
      <c r="E79" s="65"/>
      <c r="F79" s="65"/>
      <c r="G79" s="65"/>
      <c r="H79" s="65"/>
    </row>
  </sheetData>
  <mergeCells count="8">
    <mergeCell ref="D77:J77"/>
    <mergeCell ref="D78:J78"/>
    <mergeCell ref="D6:F6"/>
    <mergeCell ref="D7:F7"/>
    <mergeCell ref="D72:E72"/>
    <mergeCell ref="F72:G72"/>
    <mergeCell ref="D75:E75"/>
    <mergeCell ref="F75:G75"/>
  </mergeCells>
  <dataValidations count="3">
    <dataValidation type="decimal" allowBlank="1" showErrorMessage="1" errorTitle="Ошибка" error="Допускается ввод только неотрицательных чисел!" sqref="J23 J21 G52:J52 G55:J55" xr:uid="{362B7C4B-2A36-43B2-A7C6-A1CA87B486DB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60 F75:G75 F72:G72 E64" xr:uid="{47E2080F-B72E-49AF-AA0B-520A6DCC1BA2}">
      <formula1>900</formula1>
    </dataValidation>
    <dataValidation type="decimal" allowBlank="1" showInputMessage="1" showErrorMessage="1" sqref="G59:J68 G11:J20 J22 G21:I23 G56:J57 G53:J54 G24:J51" xr:uid="{11B327B8-1583-4578-B860-6A2CA094F045}">
      <formula1>-1000000000000000</formula1>
      <formula2>1000000000000000</formula2>
    </dataValidation>
  </dataValidations>
  <pageMargins left="0.11811023622047245" right="0.11811023622047245" top="0.15748031496062992" bottom="0.15748031496062992" header="0" footer="0"/>
  <pageSetup paperSize="9" scale="7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2257C-985E-4271-8672-13527D574873}">
  <sheetPr codeName="Лист7"/>
  <dimension ref="A1:J79"/>
  <sheetViews>
    <sheetView topLeftCell="C6" workbookViewId="0">
      <selection activeCell="G10" sqref="G10:I10"/>
    </sheetView>
  </sheetViews>
  <sheetFormatPr defaultColWidth="14.140625" defaultRowHeight="11.25" x14ac:dyDescent="0.15"/>
  <cols>
    <col min="1" max="2" width="0" style="38" hidden="1" customWidth="1"/>
    <col min="3" max="3" width="2.7109375" style="38" customWidth="1"/>
    <col min="4" max="4" width="7.7109375" style="45" customWidth="1"/>
    <col min="5" max="5" width="56.28515625" style="38" customWidth="1"/>
    <col min="6" max="6" width="11.7109375" style="38" customWidth="1"/>
    <col min="7" max="7" width="12" style="38" customWidth="1"/>
    <col min="8" max="8" width="11.42578125" style="38" customWidth="1"/>
    <col min="9" max="9" width="11.140625" style="38" customWidth="1"/>
    <col min="10" max="10" width="11.5703125" style="38" customWidth="1"/>
    <col min="11" max="16384" width="14.140625" style="38"/>
  </cols>
  <sheetData>
    <row r="1" spans="1:10" s="36" customFormat="1" ht="21" hidden="1" customHeight="1" x14ac:dyDescent="0.15">
      <c r="A1" s="35"/>
      <c r="D1" s="36" t="str">
        <f>region_name</f>
        <v>Ямало-Ненецкий автономный округ</v>
      </c>
      <c r="E1" s="36" t="str">
        <f>station</f>
        <v>МП "Салехардэнерго" станция Салехард</v>
      </c>
      <c r="F1" s="36">
        <f>god</f>
        <v>2024</v>
      </c>
      <c r="G1" s="37" t="s">
        <v>166</v>
      </c>
      <c r="I1" s="37"/>
      <c r="J1" s="37"/>
    </row>
    <row r="2" spans="1:10" s="36" customFormat="1" ht="21" hidden="1" customHeight="1" x14ac:dyDescent="0.15">
      <c r="G2" s="37"/>
      <c r="I2" s="37"/>
      <c r="J2" s="37"/>
    </row>
    <row r="3" spans="1:10" s="36" customFormat="1" ht="21" hidden="1" customHeight="1" x14ac:dyDescent="0.15">
      <c r="G3" s="37"/>
      <c r="I3" s="37"/>
      <c r="J3" s="37"/>
    </row>
    <row r="4" spans="1:10" s="36" customFormat="1" ht="21" hidden="1" customHeight="1" x14ac:dyDescent="0.15">
      <c r="G4" s="37"/>
      <c r="I4" s="37"/>
      <c r="J4" s="37"/>
    </row>
    <row r="5" spans="1:10" ht="21" hidden="1" customHeight="1" x14ac:dyDescent="0.15">
      <c r="D5" s="39"/>
    </row>
    <row r="6" spans="1:10" ht="21" customHeight="1" x14ac:dyDescent="0.15">
      <c r="D6" s="115" t="str">
        <f>"Баланс электрической энергии и мощности в "&amp;2025&amp;" году "</f>
        <v xml:space="preserve">Баланс электрической энергии и мощности в 2025 году </v>
      </c>
      <c r="E6" s="115"/>
      <c r="F6" s="115"/>
      <c r="G6" s="40"/>
      <c r="H6" s="40"/>
      <c r="I6" s="40"/>
      <c r="J6" s="40"/>
    </row>
    <row r="7" spans="1:10" s="41" customFormat="1" ht="21" customHeight="1" x14ac:dyDescent="0.15">
      <c r="D7" s="116" t="s">
        <v>236</v>
      </c>
      <c r="E7" s="116"/>
      <c r="F7" s="116"/>
      <c r="G7" s="110" t="str">
        <f>G1</f>
        <v>Июнь</v>
      </c>
      <c r="H7" s="40"/>
      <c r="I7" s="40"/>
      <c r="J7" s="40"/>
    </row>
    <row r="8" spans="1:10" s="41" customFormat="1" x14ac:dyDescent="0.15">
      <c r="D8" s="42"/>
      <c r="E8" s="42"/>
      <c r="F8" s="42"/>
      <c r="G8" s="43"/>
      <c r="H8" s="43"/>
      <c r="I8" s="43"/>
      <c r="J8" s="44" t="str">
        <f>"Форма 4 ("&amp;G1&amp;")"</f>
        <v>Форма 4 (Июнь)</v>
      </c>
    </row>
    <row r="9" spans="1:10" s="45" customFormat="1" ht="40.5" customHeight="1" x14ac:dyDescent="0.25">
      <c r="D9" s="46" t="s">
        <v>38</v>
      </c>
      <c r="E9" s="46" t="s">
        <v>39</v>
      </c>
      <c r="F9" s="46" t="s">
        <v>40</v>
      </c>
      <c r="G9" s="46" t="str">
        <f>"План " &amp;$G$1&amp;" "&amp; 2023</f>
        <v>План Июнь 2023</v>
      </c>
      <c r="H9" s="46" t="str">
        <f>"Факт " &amp;$G$1&amp;" "&amp; 2023</f>
        <v>Факт Июнь 2023</v>
      </c>
      <c r="I9" s="46" t="str">
        <f>"План " &amp;$G$1&amp;" "&amp;2024</f>
        <v>План Июнь 2024</v>
      </c>
      <c r="J9" s="46" t="str">
        <f>"План " &amp;$G$1&amp;" "&amp; 2025</f>
        <v>План Июнь 2025</v>
      </c>
    </row>
    <row r="10" spans="1:10" s="47" customFormat="1" ht="12" customHeight="1" x14ac:dyDescent="0.25">
      <c r="D10" s="48">
        <v>1</v>
      </c>
      <c r="E10" s="48">
        <v>2</v>
      </c>
      <c r="F10" s="48">
        <v>3</v>
      </c>
      <c r="G10" s="48">
        <v>4</v>
      </c>
      <c r="H10" s="48">
        <v>5</v>
      </c>
      <c r="I10" s="48">
        <v>6</v>
      </c>
      <c r="J10" s="48">
        <v>7</v>
      </c>
    </row>
    <row r="11" spans="1:10" s="41" customFormat="1" x14ac:dyDescent="0.15">
      <c r="D11" s="49" t="s">
        <v>41</v>
      </c>
      <c r="E11" s="50" t="s">
        <v>42</v>
      </c>
      <c r="F11" s="51" t="s">
        <v>43</v>
      </c>
      <c r="G11" s="52">
        <v>0.4</v>
      </c>
      <c r="H11" s="52">
        <v>0.4</v>
      </c>
      <c r="I11" s="52">
        <v>0.4</v>
      </c>
      <c r="J11" s="52">
        <v>0.4</v>
      </c>
    </row>
    <row r="12" spans="1:10" s="41" customFormat="1" x14ac:dyDescent="0.15">
      <c r="D12" s="49" t="s">
        <v>44</v>
      </c>
      <c r="E12" s="50" t="s">
        <v>45</v>
      </c>
      <c r="F12" s="51" t="s">
        <v>43</v>
      </c>
      <c r="G12" s="52">
        <v>0.4</v>
      </c>
      <c r="H12" s="52">
        <v>0.4</v>
      </c>
      <c r="I12" s="52">
        <v>0.4</v>
      </c>
      <c r="J12" s="52">
        <v>0.4</v>
      </c>
    </row>
    <row r="13" spans="1:10" s="41" customFormat="1" x14ac:dyDescent="0.15">
      <c r="D13" s="49" t="s">
        <v>46</v>
      </c>
      <c r="E13" s="50" t="s">
        <v>47</v>
      </c>
      <c r="F13" s="51" t="s">
        <v>43</v>
      </c>
      <c r="G13" s="52">
        <v>0.2</v>
      </c>
      <c r="H13" s="52">
        <v>0.2</v>
      </c>
      <c r="I13" s="52">
        <v>0.2</v>
      </c>
      <c r="J13" s="52">
        <v>0.2</v>
      </c>
    </row>
    <row r="14" spans="1:10" s="41" customFormat="1" x14ac:dyDescent="0.15">
      <c r="D14" s="49" t="s">
        <v>48</v>
      </c>
      <c r="E14" s="50" t="s">
        <v>49</v>
      </c>
      <c r="F14" s="51" t="s">
        <v>43</v>
      </c>
      <c r="G14" s="52">
        <f>G26*1000/720</f>
        <v>1.8250870833333333E-3</v>
      </c>
      <c r="H14" s="52">
        <f>H26*1000/720</f>
        <v>6.9615277777777774E-4</v>
      </c>
      <c r="I14" s="52">
        <f>I26*1000/720</f>
        <v>4.6019499999999996E-3</v>
      </c>
      <c r="J14" s="52">
        <f>J26*1000/720</f>
        <v>2.9618805555555552E-3</v>
      </c>
    </row>
    <row r="15" spans="1:10" s="41" customFormat="1" ht="22.5" x14ac:dyDescent="0.15">
      <c r="D15" s="49" t="s">
        <v>50</v>
      </c>
      <c r="E15" s="53" t="s">
        <v>51</v>
      </c>
      <c r="F15" s="51" t="s">
        <v>43</v>
      </c>
      <c r="G15" s="52">
        <f>0</f>
        <v>0</v>
      </c>
      <c r="H15" s="52">
        <f>0</f>
        <v>0</v>
      </c>
      <c r="I15" s="52">
        <f>0</f>
        <v>0</v>
      </c>
      <c r="J15" s="52">
        <f>0</f>
        <v>0</v>
      </c>
    </row>
    <row r="16" spans="1:10" s="41" customFormat="1" x14ac:dyDescent="0.15">
      <c r="D16" s="49" t="s">
        <v>52</v>
      </c>
      <c r="E16" s="50" t="s">
        <v>53</v>
      </c>
      <c r="F16" s="51" t="s">
        <v>43</v>
      </c>
      <c r="G16" s="54">
        <f>G14-G13</f>
        <v>-0.19817491291666667</v>
      </c>
      <c r="H16" s="54">
        <f>H14-H13</f>
        <v>-0.19930384722222225</v>
      </c>
      <c r="I16" s="54">
        <f>I14-I13</f>
        <v>-0.19539805000000002</v>
      </c>
      <c r="J16" s="54">
        <f>J14-J13</f>
        <v>-0.19703811944444447</v>
      </c>
    </row>
    <row r="17" spans="4:10" s="41" customFormat="1" x14ac:dyDescent="0.15">
      <c r="D17" s="49" t="s">
        <v>54</v>
      </c>
      <c r="E17" s="53" t="s">
        <v>55</v>
      </c>
      <c r="F17" s="51" t="s">
        <v>43</v>
      </c>
      <c r="G17" s="52">
        <v>0</v>
      </c>
      <c r="H17" s="52">
        <v>0</v>
      </c>
      <c r="I17" s="52">
        <v>0</v>
      </c>
      <c r="J17" s="52">
        <v>0</v>
      </c>
    </row>
    <row r="18" spans="4:10" ht="15" x14ac:dyDescent="0.15">
      <c r="D18" s="55" t="s">
        <v>56</v>
      </c>
      <c r="E18" s="56" t="s">
        <v>57</v>
      </c>
      <c r="F18" s="51" t="s">
        <v>235</v>
      </c>
      <c r="G18" s="52">
        <v>0</v>
      </c>
      <c r="H18" s="52">
        <v>0</v>
      </c>
      <c r="I18" s="52">
        <v>0</v>
      </c>
      <c r="J18" s="52">
        <v>0</v>
      </c>
    </row>
    <row r="19" spans="4:10" s="41" customFormat="1" ht="15" x14ac:dyDescent="0.15">
      <c r="D19" s="55" t="s">
        <v>58</v>
      </c>
      <c r="E19" s="53" t="s">
        <v>59</v>
      </c>
      <c r="F19" s="51" t="s">
        <v>43</v>
      </c>
      <c r="G19" s="52">
        <f>G16</f>
        <v>-0.19817491291666667</v>
      </c>
      <c r="H19" s="52">
        <f>H16</f>
        <v>-0.19930384722222225</v>
      </c>
      <c r="I19" s="52">
        <f>I16</f>
        <v>-0.19539805000000002</v>
      </c>
      <c r="J19" s="52">
        <f>J16</f>
        <v>-0.19703811944444447</v>
      </c>
    </row>
    <row r="20" spans="4:10" ht="15" x14ac:dyDescent="0.15">
      <c r="D20" s="55" t="s">
        <v>60</v>
      </c>
      <c r="E20" s="53" t="s">
        <v>61</v>
      </c>
      <c r="F20" s="51" t="s">
        <v>43</v>
      </c>
      <c r="G20" s="52">
        <v>0</v>
      </c>
      <c r="H20" s="52">
        <v>0</v>
      </c>
      <c r="I20" s="52">
        <v>0</v>
      </c>
      <c r="J20" s="52">
        <v>0</v>
      </c>
    </row>
    <row r="21" spans="4:10" ht="15" x14ac:dyDescent="0.15">
      <c r="D21" s="55" t="s">
        <v>62</v>
      </c>
      <c r="E21" s="57" t="s">
        <v>63</v>
      </c>
      <c r="F21" s="58" t="s">
        <v>64</v>
      </c>
      <c r="G21" s="59"/>
      <c r="H21" s="59"/>
      <c r="I21" s="59"/>
      <c r="J21" s="60">
        <f>0.023*720/1000</f>
        <v>1.6559999999999998E-2</v>
      </c>
    </row>
    <row r="22" spans="4:10" s="41" customFormat="1" x14ac:dyDescent="0.15">
      <c r="D22" s="49" t="s">
        <v>65</v>
      </c>
      <c r="E22" s="50" t="s">
        <v>66</v>
      </c>
      <c r="F22" s="58" t="s">
        <v>64</v>
      </c>
      <c r="G22" s="52">
        <v>1.9106690999999999E-2</v>
      </c>
      <c r="H22" s="52">
        <v>1.821302E-2</v>
      </c>
      <c r="I22" s="52">
        <v>2.2680222E-2</v>
      </c>
      <c r="J22" s="52">
        <v>1.7292129999999999E-2</v>
      </c>
    </row>
    <row r="23" spans="4:10" s="41" customFormat="1" ht="15" x14ac:dyDescent="0.15">
      <c r="D23" s="55" t="s">
        <v>67</v>
      </c>
      <c r="E23" s="57" t="s">
        <v>68</v>
      </c>
      <c r="F23" s="58" t="s">
        <v>64</v>
      </c>
      <c r="G23" s="59"/>
      <c r="H23" s="59"/>
      <c r="I23" s="59"/>
      <c r="J23" s="60">
        <f>J13*720/1000</f>
        <v>0.14399999999999999</v>
      </c>
    </row>
    <row r="24" spans="4:10" s="41" customFormat="1" x14ac:dyDescent="0.15">
      <c r="D24" s="49" t="s">
        <v>69</v>
      </c>
      <c r="E24" s="53" t="s">
        <v>70</v>
      </c>
      <c r="F24" s="58" t="s">
        <v>64</v>
      </c>
      <c r="G24" s="52">
        <v>0</v>
      </c>
      <c r="H24" s="52">
        <v>0</v>
      </c>
      <c r="I24" s="52">
        <v>0</v>
      </c>
      <c r="J24" s="52">
        <v>0</v>
      </c>
    </row>
    <row r="25" spans="4:10" s="41" customFormat="1" x14ac:dyDescent="0.15">
      <c r="D25" s="49" t="s">
        <v>71</v>
      </c>
      <c r="E25" s="53" t="s">
        <v>72</v>
      </c>
      <c r="F25" s="58" t="s">
        <v>64</v>
      </c>
      <c r="G25" s="52">
        <v>0</v>
      </c>
      <c r="H25" s="52">
        <v>0</v>
      </c>
      <c r="I25" s="52">
        <v>0</v>
      </c>
      <c r="J25" s="52">
        <v>0</v>
      </c>
    </row>
    <row r="26" spans="4:10" s="41" customFormat="1" x14ac:dyDescent="0.15">
      <c r="D26" s="49" t="s">
        <v>73</v>
      </c>
      <c r="E26" s="50" t="s">
        <v>74</v>
      </c>
      <c r="F26" s="58" t="s">
        <v>64</v>
      </c>
      <c r="G26" s="52">
        <v>1.3140627E-3</v>
      </c>
      <c r="H26" s="52">
        <v>5.0122999999999997E-4</v>
      </c>
      <c r="I26" s="52">
        <v>3.3134039999999998E-3</v>
      </c>
      <c r="J26" s="52">
        <v>2.132554E-3</v>
      </c>
    </row>
    <row r="27" spans="4:10" x14ac:dyDescent="0.15">
      <c r="D27" s="49" t="s">
        <v>75</v>
      </c>
      <c r="E27" s="53" t="s">
        <v>76</v>
      </c>
      <c r="F27" s="58" t="s">
        <v>64</v>
      </c>
      <c r="G27" s="52">
        <f>G26</f>
        <v>1.3140627E-3</v>
      </c>
      <c r="H27" s="52">
        <f>H26</f>
        <v>5.0122999999999997E-4</v>
      </c>
      <c r="I27" s="52">
        <f>I26</f>
        <v>3.3134039999999998E-3</v>
      </c>
      <c r="J27" s="52">
        <f>J26</f>
        <v>2.132554E-3</v>
      </c>
    </row>
    <row r="28" spans="4:10" x14ac:dyDescent="0.15">
      <c r="D28" s="49" t="s">
        <v>77</v>
      </c>
      <c r="E28" s="56" t="s">
        <v>78</v>
      </c>
      <c r="F28" s="51" t="s">
        <v>79</v>
      </c>
      <c r="G28" s="54">
        <f>(G27/G22*100)</f>
        <v>6.8775001385640246</v>
      </c>
      <c r="H28" s="54">
        <f t="shared" ref="H28:J28" si="0">(H27/H22*100)</f>
        <v>2.7520422203456647</v>
      </c>
      <c r="I28" s="54">
        <f t="shared" si="0"/>
        <v>14.609222079043141</v>
      </c>
      <c r="J28" s="54">
        <f t="shared" si="0"/>
        <v>12.33251195775188</v>
      </c>
    </row>
    <row r="29" spans="4:10" x14ac:dyDescent="0.15">
      <c r="D29" s="49" t="s">
        <v>80</v>
      </c>
      <c r="E29" s="53" t="s">
        <v>81</v>
      </c>
      <c r="F29" s="58" t="s">
        <v>64</v>
      </c>
      <c r="G29" s="52">
        <v>0</v>
      </c>
      <c r="H29" s="52">
        <v>0</v>
      </c>
      <c r="I29" s="52">
        <v>0</v>
      </c>
      <c r="J29" s="52">
        <v>0</v>
      </c>
    </row>
    <row r="30" spans="4:10" x14ac:dyDescent="0.15">
      <c r="D30" s="49" t="s">
        <v>82</v>
      </c>
      <c r="E30" s="56" t="s">
        <v>83</v>
      </c>
      <c r="F30" s="51" t="s">
        <v>84</v>
      </c>
      <c r="G30" s="52">
        <v>0</v>
      </c>
      <c r="H30" s="52">
        <v>0</v>
      </c>
      <c r="I30" s="52">
        <v>0</v>
      </c>
      <c r="J30" s="52">
        <v>0</v>
      </c>
    </row>
    <row r="31" spans="4:10" s="41" customFormat="1" x14ac:dyDescent="0.15">
      <c r="D31" s="49" t="s">
        <v>85</v>
      </c>
      <c r="E31" s="50" t="s">
        <v>86</v>
      </c>
      <c r="F31" s="58" t="s">
        <v>64</v>
      </c>
      <c r="G31" s="52">
        <f>G22-G26</f>
        <v>1.7792628299999998E-2</v>
      </c>
      <c r="H31" s="52">
        <f>H22-H26</f>
        <v>1.7711790000000002E-2</v>
      </c>
      <c r="I31" s="52">
        <f>I22-I26</f>
        <v>1.9366818000000001E-2</v>
      </c>
      <c r="J31" s="52">
        <f>J22-J26</f>
        <v>1.5159575999999999E-2</v>
      </c>
    </row>
    <row r="32" spans="4:10" s="41" customFormat="1" x14ac:dyDescent="0.15">
      <c r="D32" s="49" t="s">
        <v>87</v>
      </c>
      <c r="E32" s="53" t="s">
        <v>70</v>
      </c>
      <c r="F32" s="58" t="s">
        <v>64</v>
      </c>
      <c r="G32" s="52">
        <v>0</v>
      </c>
      <c r="H32" s="52">
        <v>0</v>
      </c>
      <c r="I32" s="52">
        <v>0</v>
      </c>
      <c r="J32" s="52">
        <v>0</v>
      </c>
    </row>
    <row r="33" spans="4:10" s="41" customFormat="1" x14ac:dyDescent="0.15">
      <c r="D33" s="49" t="s">
        <v>88</v>
      </c>
      <c r="E33" s="53" t="s">
        <v>72</v>
      </c>
      <c r="F33" s="58" t="s">
        <v>64</v>
      </c>
      <c r="G33" s="52">
        <v>0</v>
      </c>
      <c r="H33" s="52">
        <v>0</v>
      </c>
      <c r="I33" s="52">
        <v>0</v>
      </c>
      <c r="J33" s="52">
        <v>0</v>
      </c>
    </row>
    <row r="34" spans="4:10" x14ac:dyDescent="0.15">
      <c r="D34" s="49" t="s">
        <v>89</v>
      </c>
      <c r="E34" s="50" t="s">
        <v>90</v>
      </c>
      <c r="F34" s="58" t="s">
        <v>64</v>
      </c>
      <c r="G34" s="52">
        <v>0</v>
      </c>
      <c r="H34" s="52">
        <f>H35</f>
        <v>9.6619999999999996E-4</v>
      </c>
      <c r="I34" s="52">
        <v>0</v>
      </c>
      <c r="J34" s="52">
        <v>0</v>
      </c>
    </row>
    <row r="35" spans="4:10" x14ac:dyDescent="0.15">
      <c r="D35" s="49" t="s">
        <v>91</v>
      </c>
      <c r="E35" s="53" t="s">
        <v>92</v>
      </c>
      <c r="F35" s="58" t="s">
        <v>64</v>
      </c>
      <c r="G35" s="52">
        <v>0</v>
      </c>
      <c r="H35" s="52">
        <v>9.6619999999999996E-4</v>
      </c>
      <c r="I35" s="52">
        <v>0</v>
      </c>
      <c r="J35" s="52">
        <v>0</v>
      </c>
    </row>
    <row r="36" spans="4:10" x14ac:dyDescent="0.15">
      <c r="D36" s="49" t="s">
        <v>93</v>
      </c>
      <c r="E36" s="53" t="s">
        <v>94</v>
      </c>
      <c r="F36" s="58" t="s">
        <v>64</v>
      </c>
      <c r="G36" s="52">
        <v>0</v>
      </c>
      <c r="H36" s="52">
        <v>0</v>
      </c>
      <c r="I36" s="52">
        <v>0</v>
      </c>
      <c r="J36" s="52">
        <v>0</v>
      </c>
    </row>
    <row r="37" spans="4:10" x14ac:dyDescent="0.15">
      <c r="D37" s="49" t="s">
        <v>95</v>
      </c>
      <c r="E37" s="56" t="s">
        <v>96</v>
      </c>
      <c r="F37" s="51" t="s">
        <v>79</v>
      </c>
      <c r="G37" s="54">
        <f>(G36/G31*100)</f>
        <v>0</v>
      </c>
      <c r="H37" s="54">
        <f t="shared" ref="H37:J37" si="1">(H36/H31*100)</f>
        <v>0</v>
      </c>
      <c r="I37" s="54">
        <f t="shared" si="1"/>
        <v>0</v>
      </c>
      <c r="J37" s="54">
        <f t="shared" si="1"/>
        <v>0</v>
      </c>
    </row>
    <row r="38" spans="4:10" s="41" customFormat="1" x14ac:dyDescent="0.15">
      <c r="D38" s="49" t="s">
        <v>97</v>
      </c>
      <c r="E38" s="50" t="s">
        <v>98</v>
      </c>
      <c r="F38" s="58" t="s">
        <v>64</v>
      </c>
      <c r="G38" s="52">
        <f>G26+G34+G39</f>
        <v>1.3140627E-3</v>
      </c>
      <c r="H38" s="52">
        <f>H26+H34+H39</f>
        <v>1.46743E-3</v>
      </c>
      <c r="I38" s="52">
        <f>I26+I34+I39</f>
        <v>3.3134039999999998E-3</v>
      </c>
      <c r="J38" s="52">
        <f>J26+J34+J39</f>
        <v>2.132554E-3</v>
      </c>
    </row>
    <row r="39" spans="4:10" s="41" customFormat="1" ht="22.5" x14ac:dyDescent="0.15">
      <c r="D39" s="49" t="s">
        <v>99</v>
      </c>
      <c r="E39" s="53" t="s">
        <v>51</v>
      </c>
      <c r="F39" s="58" t="s">
        <v>64</v>
      </c>
      <c r="G39" s="52">
        <v>0</v>
      </c>
      <c r="H39" s="52">
        <v>0</v>
      </c>
      <c r="I39" s="52">
        <v>0</v>
      </c>
      <c r="J39" s="52">
        <v>0</v>
      </c>
    </row>
    <row r="40" spans="4:10" s="41" customFormat="1" ht="22.5" x14ac:dyDescent="0.15">
      <c r="D40" s="49" t="s">
        <v>100</v>
      </c>
      <c r="E40" s="53" t="s">
        <v>101</v>
      </c>
      <c r="F40" s="58" t="s">
        <v>64</v>
      </c>
      <c r="G40" s="52">
        <v>0</v>
      </c>
      <c r="H40" s="52">
        <v>0</v>
      </c>
      <c r="I40" s="52">
        <v>0</v>
      </c>
      <c r="J40" s="52">
        <v>0</v>
      </c>
    </row>
    <row r="41" spans="4:10" s="41" customFormat="1" x14ac:dyDescent="0.15">
      <c r="D41" s="49" t="s">
        <v>102</v>
      </c>
      <c r="E41" s="50" t="s">
        <v>103</v>
      </c>
      <c r="F41" s="58" t="s">
        <v>64</v>
      </c>
      <c r="G41" s="54">
        <f>G38-G22</f>
        <v>-1.7792628299999998E-2</v>
      </c>
      <c r="H41" s="54">
        <f>H38-H22</f>
        <v>-1.6745590000000001E-2</v>
      </c>
      <c r="I41" s="54">
        <f>I38-I22</f>
        <v>-1.9366818000000001E-2</v>
      </c>
      <c r="J41" s="54">
        <f>J38-J22</f>
        <v>-1.5159575999999999E-2</v>
      </c>
    </row>
    <row r="42" spans="4:10" s="41" customFormat="1" ht="15" customHeight="1" x14ac:dyDescent="0.15">
      <c r="D42" s="49" t="s">
        <v>104</v>
      </c>
      <c r="E42" s="53" t="s">
        <v>55</v>
      </c>
      <c r="F42" s="58" t="s">
        <v>64</v>
      </c>
      <c r="G42" s="52">
        <v>0</v>
      </c>
      <c r="H42" s="52">
        <v>0</v>
      </c>
      <c r="I42" s="52">
        <v>0</v>
      </c>
      <c r="J42" s="52">
        <v>0</v>
      </c>
    </row>
    <row r="43" spans="4:10" x14ac:dyDescent="0.15">
      <c r="D43" s="49" t="s">
        <v>105</v>
      </c>
      <c r="E43" s="56" t="s">
        <v>57</v>
      </c>
      <c r="F43" s="58" t="s">
        <v>64</v>
      </c>
      <c r="G43" s="52">
        <v>0</v>
      </c>
      <c r="H43" s="52">
        <v>0</v>
      </c>
      <c r="I43" s="52">
        <v>0</v>
      </c>
      <c r="J43" s="52">
        <v>0</v>
      </c>
    </row>
    <row r="44" spans="4:10" s="41" customFormat="1" x14ac:dyDescent="0.15">
      <c r="D44" s="49" t="s">
        <v>106</v>
      </c>
      <c r="E44" s="53" t="s">
        <v>59</v>
      </c>
      <c r="F44" s="58" t="s">
        <v>64</v>
      </c>
      <c r="G44" s="52">
        <v>1.6871279699999998E-2</v>
      </c>
      <c r="H44" s="52">
        <v>1.7711790000000002E-2</v>
      </c>
      <c r="I44" s="52">
        <v>1.839847746E-2</v>
      </c>
      <c r="J44" s="52">
        <v>1.5159575999999999E-2</v>
      </c>
    </row>
    <row r="45" spans="4:10" x14ac:dyDescent="0.15">
      <c r="D45" s="49" t="s">
        <v>107</v>
      </c>
      <c r="E45" s="53" t="s">
        <v>61</v>
      </c>
      <c r="F45" s="58" t="s">
        <v>64</v>
      </c>
      <c r="G45" s="52">
        <v>0</v>
      </c>
      <c r="H45" s="52">
        <v>0</v>
      </c>
      <c r="I45" s="52">
        <v>0</v>
      </c>
      <c r="J45" s="52">
        <v>0</v>
      </c>
    </row>
    <row r="46" spans="4:10" x14ac:dyDescent="0.15">
      <c r="D46" s="49" t="s">
        <v>108</v>
      </c>
      <c r="E46" s="50" t="s">
        <v>109</v>
      </c>
      <c r="F46" s="58" t="s">
        <v>64</v>
      </c>
      <c r="G46" s="52">
        <v>0</v>
      </c>
      <c r="H46" s="52">
        <v>0</v>
      </c>
      <c r="I46" s="52">
        <v>0</v>
      </c>
      <c r="J46" s="52">
        <v>0</v>
      </c>
    </row>
    <row r="47" spans="4:10" x14ac:dyDescent="0.15">
      <c r="D47" s="49" t="s">
        <v>110</v>
      </c>
      <c r="E47" s="53" t="s">
        <v>111</v>
      </c>
      <c r="F47" s="58" t="s">
        <v>64</v>
      </c>
      <c r="G47" s="52">
        <v>0</v>
      </c>
      <c r="H47" s="52">
        <v>0</v>
      </c>
      <c r="I47" s="52">
        <v>0</v>
      </c>
      <c r="J47" s="52">
        <v>0</v>
      </c>
    </row>
    <row r="48" spans="4:10" x14ac:dyDescent="0.15">
      <c r="D48" s="49" t="s">
        <v>112</v>
      </c>
      <c r="E48" s="53" t="s">
        <v>113</v>
      </c>
      <c r="F48" s="58" t="s">
        <v>64</v>
      </c>
      <c r="G48" s="52">
        <v>0</v>
      </c>
      <c r="H48" s="52">
        <v>0</v>
      </c>
      <c r="I48" s="52">
        <v>0</v>
      </c>
      <c r="J48" s="52">
        <v>0</v>
      </c>
    </row>
    <row r="49" spans="4:10" x14ac:dyDescent="0.15">
      <c r="D49" s="49" t="s">
        <v>114</v>
      </c>
      <c r="E49" s="50" t="s">
        <v>115</v>
      </c>
      <c r="F49" s="51" t="s">
        <v>116</v>
      </c>
      <c r="G49" s="52">
        <v>0</v>
      </c>
      <c r="H49" s="52">
        <v>0</v>
      </c>
      <c r="I49" s="52">
        <v>0</v>
      </c>
      <c r="J49" s="52">
        <v>0</v>
      </c>
    </row>
    <row r="50" spans="4:10" ht="22.5" x14ac:dyDescent="0.15">
      <c r="D50" s="49" t="s">
        <v>117</v>
      </c>
      <c r="E50" s="50" t="s">
        <v>118</v>
      </c>
      <c r="F50" s="51" t="s">
        <v>116</v>
      </c>
      <c r="G50" s="52">
        <v>0</v>
      </c>
      <c r="H50" s="52">
        <v>0</v>
      </c>
      <c r="I50" s="52">
        <v>0</v>
      </c>
      <c r="J50" s="52">
        <v>0</v>
      </c>
    </row>
    <row r="51" spans="4:10" x14ac:dyDescent="0.15">
      <c r="D51" s="49" t="s">
        <v>119</v>
      </c>
      <c r="E51" s="50" t="s">
        <v>120</v>
      </c>
      <c r="F51" s="51" t="s">
        <v>116</v>
      </c>
      <c r="G51" s="54">
        <f>G49-G50</f>
        <v>0</v>
      </c>
      <c r="H51" s="54">
        <f>H49-H50</f>
        <v>0</v>
      </c>
      <c r="I51" s="54">
        <f>I49-I50</f>
        <v>0</v>
      </c>
      <c r="J51" s="54">
        <f>J49-J50</f>
        <v>0</v>
      </c>
    </row>
    <row r="52" spans="4:10" ht="15" x14ac:dyDescent="0.15">
      <c r="D52" s="55" t="s">
        <v>121</v>
      </c>
      <c r="E52" s="61" t="s">
        <v>122</v>
      </c>
      <c r="F52" s="51" t="s">
        <v>116</v>
      </c>
      <c r="G52" s="52">
        <v>0</v>
      </c>
      <c r="H52" s="52">
        <v>0</v>
      </c>
      <c r="I52" s="52">
        <v>0</v>
      </c>
      <c r="J52" s="52">
        <v>0</v>
      </c>
    </row>
    <row r="53" spans="4:10" ht="22.5" x14ac:dyDescent="0.15">
      <c r="D53" s="49" t="s">
        <v>123</v>
      </c>
      <c r="E53" s="50" t="s">
        <v>124</v>
      </c>
      <c r="F53" s="51" t="s">
        <v>116</v>
      </c>
      <c r="G53" s="52">
        <v>0</v>
      </c>
      <c r="H53" s="52">
        <v>0</v>
      </c>
      <c r="I53" s="52">
        <v>0</v>
      </c>
      <c r="J53" s="52">
        <v>0</v>
      </c>
    </row>
    <row r="54" spans="4:10" x14ac:dyDescent="0.15">
      <c r="D54" s="49" t="s">
        <v>125</v>
      </c>
      <c r="E54" s="50" t="s">
        <v>126</v>
      </c>
      <c r="F54" s="51" t="s">
        <v>116</v>
      </c>
      <c r="G54" s="54">
        <f>G51-G53</f>
        <v>0</v>
      </c>
      <c r="H54" s="54">
        <f>H51-H53</f>
        <v>0</v>
      </c>
      <c r="I54" s="54">
        <f>I51-I53</f>
        <v>0</v>
      </c>
      <c r="J54" s="54">
        <f>J51-J53</f>
        <v>0</v>
      </c>
    </row>
    <row r="55" spans="4:10" ht="15" x14ac:dyDescent="0.15">
      <c r="D55" s="55" t="s">
        <v>127</v>
      </c>
      <c r="E55" s="61" t="s">
        <v>122</v>
      </c>
      <c r="F55" s="51" t="s">
        <v>116</v>
      </c>
      <c r="G55" s="52">
        <v>0</v>
      </c>
      <c r="H55" s="52">
        <v>0</v>
      </c>
      <c r="I55" s="52">
        <v>0</v>
      </c>
      <c r="J55" s="52">
        <v>0</v>
      </c>
    </row>
    <row r="56" spans="4:10" s="41" customFormat="1" ht="15" x14ac:dyDescent="0.15">
      <c r="D56" s="55" t="s">
        <v>128</v>
      </c>
      <c r="E56" s="50" t="s">
        <v>129</v>
      </c>
      <c r="F56" s="51" t="s">
        <v>130</v>
      </c>
      <c r="G56" s="52">
        <v>0</v>
      </c>
      <c r="H56" s="52">
        <v>0</v>
      </c>
      <c r="I56" s="52">
        <v>0</v>
      </c>
      <c r="J56" s="52">
        <v>0</v>
      </c>
    </row>
    <row r="57" spans="4:10" s="41" customFormat="1" x14ac:dyDescent="0.15">
      <c r="D57" s="49"/>
      <c r="E57" s="50" t="s">
        <v>131</v>
      </c>
      <c r="F57" s="51"/>
      <c r="G57" s="59"/>
      <c r="H57" s="59"/>
      <c r="I57" s="59"/>
      <c r="J57" s="59"/>
    </row>
    <row r="58" spans="4:10" x14ac:dyDescent="0.15">
      <c r="D58" s="49" t="s">
        <v>132</v>
      </c>
      <c r="E58" s="50" t="s">
        <v>133</v>
      </c>
      <c r="F58" s="51"/>
      <c r="G58" s="62"/>
      <c r="H58" s="62"/>
      <c r="I58" s="62"/>
      <c r="J58" s="62"/>
    </row>
    <row r="59" spans="4:10" x14ac:dyDescent="0.15">
      <c r="D59" s="49" t="s">
        <v>134</v>
      </c>
      <c r="E59" s="53" t="s">
        <v>135</v>
      </c>
      <c r="F59" s="51" t="s">
        <v>136</v>
      </c>
      <c r="G59" s="52">
        <f>G65*G31/1000</f>
        <v>8.0162907542820003E-3</v>
      </c>
      <c r="H59" s="52">
        <f>H65*H31/1000</f>
        <v>9.9662199983495126E-3</v>
      </c>
      <c r="I59" s="52">
        <f>I65*I31/1000</f>
        <v>8.725526181720001E-3</v>
      </c>
      <c r="J59" s="52">
        <f>J65*J31/1000</f>
        <v>6.8566762248000006E-3</v>
      </c>
    </row>
    <row r="60" spans="4:10" x14ac:dyDescent="0.15">
      <c r="D60" s="49" t="s">
        <v>137</v>
      </c>
      <c r="E60" s="53" t="s">
        <v>138</v>
      </c>
      <c r="F60" s="63"/>
      <c r="G60" s="52">
        <v>0</v>
      </c>
      <c r="H60" s="52">
        <v>0</v>
      </c>
      <c r="I60" s="52">
        <v>0</v>
      </c>
      <c r="J60" s="52">
        <v>0</v>
      </c>
    </row>
    <row r="61" spans="4:10" x14ac:dyDescent="0.15">
      <c r="D61" s="49" t="s">
        <v>139</v>
      </c>
      <c r="E61" s="56" t="s">
        <v>140</v>
      </c>
      <c r="F61" s="51" t="s">
        <v>141</v>
      </c>
      <c r="G61" s="52">
        <v>0</v>
      </c>
      <c r="H61" s="52">
        <v>0</v>
      </c>
      <c r="I61" s="52">
        <v>0</v>
      </c>
      <c r="J61" s="52">
        <v>0</v>
      </c>
    </row>
    <row r="62" spans="4:10" x14ac:dyDescent="0.15">
      <c r="D62" s="49" t="s">
        <v>142</v>
      </c>
      <c r="E62" s="56" t="s">
        <v>143</v>
      </c>
      <c r="F62" s="51" t="s">
        <v>141</v>
      </c>
      <c r="G62" s="52">
        <v>0</v>
      </c>
      <c r="H62" s="52">
        <v>0</v>
      </c>
      <c r="I62" s="52">
        <v>0</v>
      </c>
      <c r="J62" s="52">
        <v>0</v>
      </c>
    </row>
    <row r="63" spans="4:10" x14ac:dyDescent="0.15">
      <c r="D63" s="49" t="s">
        <v>144</v>
      </c>
      <c r="E63" s="56" t="s">
        <v>145</v>
      </c>
      <c r="F63" s="51" t="s">
        <v>146</v>
      </c>
      <c r="G63" s="52">
        <v>0</v>
      </c>
      <c r="H63" s="52">
        <v>0</v>
      </c>
      <c r="I63" s="52">
        <v>0</v>
      </c>
      <c r="J63" s="52">
        <v>0</v>
      </c>
    </row>
    <row r="64" spans="4:10" ht="15" x14ac:dyDescent="0.15">
      <c r="D64" s="49" t="s">
        <v>147</v>
      </c>
      <c r="E64" s="64" t="s">
        <v>148</v>
      </c>
      <c r="F64" s="51" t="s">
        <v>141</v>
      </c>
      <c r="G64" s="52">
        <f>G59*7000/10180</f>
        <v>5.5121842121781933E-3</v>
      </c>
      <c r="H64" s="52">
        <f>H59*7000/10180</f>
        <v>6.8529999988650864E-3</v>
      </c>
      <c r="I64" s="52">
        <f>I59*7000/10180</f>
        <v>5.9998706554066803E-3</v>
      </c>
      <c r="J64" s="52">
        <f>J59*7000/10180</f>
        <v>4.7148068343418476E-3</v>
      </c>
    </row>
    <row r="65" spans="4:10" x14ac:dyDescent="0.15">
      <c r="D65" s="49" t="s">
        <v>149</v>
      </c>
      <c r="E65" s="50" t="s">
        <v>150</v>
      </c>
      <c r="F65" s="51" t="s">
        <v>151</v>
      </c>
      <c r="G65" s="52">
        <v>450.54</v>
      </c>
      <c r="H65" s="52">
        <v>562.68846900000005</v>
      </c>
      <c r="I65" s="52">
        <v>450.54</v>
      </c>
      <c r="J65" s="52">
        <v>452.3</v>
      </c>
    </row>
    <row r="66" spans="4:10" x14ac:dyDescent="0.15">
      <c r="D66" s="49" t="s">
        <v>152</v>
      </c>
      <c r="E66" s="53" t="s">
        <v>153</v>
      </c>
      <c r="F66" s="51" t="s">
        <v>151</v>
      </c>
      <c r="G66" s="52">
        <v>0</v>
      </c>
      <c r="H66" s="52">
        <v>0</v>
      </c>
      <c r="I66" s="52">
        <v>0</v>
      </c>
      <c r="J66" s="52">
        <v>0</v>
      </c>
    </row>
    <row r="67" spans="4:10" x14ac:dyDescent="0.15">
      <c r="D67" s="49" t="s">
        <v>154</v>
      </c>
      <c r="E67" s="53" t="s">
        <v>155</v>
      </c>
      <c r="F67" s="51" t="s">
        <v>151</v>
      </c>
      <c r="G67" s="52">
        <v>0</v>
      </c>
      <c r="H67" s="52">
        <v>0</v>
      </c>
      <c r="I67" s="52">
        <v>0</v>
      </c>
      <c r="J67" s="52">
        <v>0</v>
      </c>
    </row>
    <row r="68" spans="4:10" x14ac:dyDescent="0.15">
      <c r="D68" s="49" t="s">
        <v>156</v>
      </c>
      <c r="E68" s="50" t="s">
        <v>157</v>
      </c>
      <c r="F68" s="51" t="s">
        <v>158</v>
      </c>
      <c r="G68" s="52">
        <v>0</v>
      </c>
      <c r="H68" s="52">
        <v>0</v>
      </c>
      <c r="I68" s="52">
        <v>0</v>
      </c>
      <c r="J68" s="52">
        <v>0</v>
      </c>
    </row>
    <row r="72" spans="4:10" ht="15.75" customHeight="1" x14ac:dyDescent="0.15">
      <c r="D72" s="117" t="s">
        <v>232</v>
      </c>
      <c r="E72" s="117"/>
      <c r="F72" s="118" t="s">
        <v>233</v>
      </c>
      <c r="G72" s="118"/>
      <c r="H72" s="109" t="s">
        <v>234</v>
      </c>
    </row>
    <row r="73" spans="4:10" x14ac:dyDescent="0.15">
      <c r="D73" s="66"/>
      <c r="E73" s="67"/>
      <c r="F73" s="68"/>
      <c r="G73" s="68"/>
      <c r="H73" s="69"/>
    </row>
    <row r="74" spans="4:10" x14ac:dyDescent="0.15">
      <c r="D74" s="66"/>
      <c r="E74" s="67"/>
      <c r="F74" s="69"/>
      <c r="G74" s="69"/>
      <c r="H74" s="69"/>
    </row>
    <row r="75" spans="4:10" ht="23.25" customHeight="1" x14ac:dyDescent="0.15">
      <c r="D75" s="114" t="s">
        <v>159</v>
      </c>
      <c r="E75" s="114"/>
      <c r="F75" s="118"/>
      <c r="G75" s="118"/>
      <c r="H75" s="65"/>
    </row>
    <row r="76" spans="4:10" ht="6" customHeight="1" x14ac:dyDescent="0.15">
      <c r="F76" s="70"/>
      <c r="G76" s="70"/>
    </row>
    <row r="77" spans="4:10" ht="41.25" customHeight="1" x14ac:dyDescent="0.15">
      <c r="D77" s="113" t="s">
        <v>160</v>
      </c>
      <c r="E77" s="114"/>
      <c r="F77" s="114"/>
      <c r="G77" s="114"/>
      <c r="H77" s="114"/>
      <c r="I77" s="114"/>
      <c r="J77" s="114"/>
    </row>
    <row r="78" spans="4:10" ht="45.75" customHeight="1" x14ac:dyDescent="0.15">
      <c r="D78" s="113" t="s">
        <v>161</v>
      </c>
      <c r="E78" s="114"/>
      <c r="F78" s="114"/>
      <c r="G78" s="114"/>
      <c r="H78" s="114"/>
      <c r="I78" s="114"/>
      <c r="J78" s="114"/>
    </row>
    <row r="79" spans="4:10" x14ac:dyDescent="0.15">
      <c r="D79" s="65"/>
      <c r="E79" s="65"/>
      <c r="F79" s="65"/>
      <c r="G79" s="65"/>
      <c r="H79" s="65"/>
    </row>
  </sheetData>
  <mergeCells count="8">
    <mergeCell ref="D77:J77"/>
    <mergeCell ref="D78:J78"/>
    <mergeCell ref="D6:F6"/>
    <mergeCell ref="D7:F7"/>
    <mergeCell ref="D72:E72"/>
    <mergeCell ref="F72:G72"/>
    <mergeCell ref="D75:E75"/>
    <mergeCell ref="F75:G75"/>
  </mergeCells>
  <dataValidations count="3">
    <dataValidation type="decimal" allowBlank="1" showErrorMessage="1" errorTitle="Ошибка" error="Допускается ввод только неотрицательных чисел!" sqref="J23 J21 G52:J52 G55:J55" xr:uid="{C3BE06C0-A68B-4EC3-BC02-B5F138979B3D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60 F75:G75 F72:G72 E64" xr:uid="{96A40A41-EB9A-4098-9EDA-E4E36BD17A6C}">
      <formula1>900</formula1>
    </dataValidation>
    <dataValidation type="decimal" allowBlank="1" showInputMessage="1" showErrorMessage="1" sqref="G59:J68 G11:J20 J22 G21:I23 G56:J57 G53:J54 G24:J51" xr:uid="{17227F51-C187-4338-A843-7A4EC4196BE5}">
      <formula1>-1000000000000000</formula1>
      <formula2>1000000000000000</formula2>
    </dataValidation>
  </dataValidations>
  <pageMargins left="0.11811023622047245" right="0.11811023622047245" top="0.15748031496062992" bottom="0.15748031496062992" header="0" footer="0"/>
  <pageSetup paperSize="9"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AE42A-81F6-4D4F-9968-168DC43150C0}">
  <sheetPr codeName="Лист8"/>
  <dimension ref="A1:J79"/>
  <sheetViews>
    <sheetView topLeftCell="C6" workbookViewId="0">
      <selection activeCell="G10" sqref="G10:I10"/>
    </sheetView>
  </sheetViews>
  <sheetFormatPr defaultColWidth="14.140625" defaultRowHeight="11.25" x14ac:dyDescent="0.15"/>
  <cols>
    <col min="1" max="2" width="0" style="38" hidden="1" customWidth="1"/>
    <col min="3" max="3" width="2.7109375" style="38" customWidth="1"/>
    <col min="4" max="4" width="7.7109375" style="45" customWidth="1"/>
    <col min="5" max="5" width="56.28515625" style="38" customWidth="1"/>
    <col min="6" max="6" width="11.7109375" style="38" customWidth="1"/>
    <col min="7" max="7" width="12" style="38" customWidth="1"/>
    <col min="8" max="8" width="11.42578125" style="38" customWidth="1"/>
    <col min="9" max="9" width="11.140625" style="38" customWidth="1"/>
    <col min="10" max="10" width="11.5703125" style="38" customWidth="1"/>
    <col min="11" max="16384" width="14.140625" style="38"/>
  </cols>
  <sheetData>
    <row r="1" spans="1:10" s="36" customFormat="1" ht="21" hidden="1" customHeight="1" x14ac:dyDescent="0.15">
      <c r="A1" s="35"/>
      <c r="D1" s="36" t="str">
        <f>region_name</f>
        <v>Ямало-Ненецкий автономный округ</v>
      </c>
      <c r="E1" s="36" t="str">
        <f>station</f>
        <v>МП "Салехардэнерго" станция Салехард</v>
      </c>
      <c r="F1" s="36">
        <f>god</f>
        <v>2024</v>
      </c>
      <c r="G1" s="37" t="s">
        <v>167</v>
      </c>
      <c r="I1" s="37"/>
      <c r="J1" s="37"/>
    </row>
    <row r="2" spans="1:10" s="36" customFormat="1" ht="21" hidden="1" customHeight="1" x14ac:dyDescent="0.15">
      <c r="G2" s="37"/>
      <c r="I2" s="37"/>
      <c r="J2" s="37"/>
    </row>
    <row r="3" spans="1:10" s="36" customFormat="1" ht="21" hidden="1" customHeight="1" x14ac:dyDescent="0.15">
      <c r="G3" s="37"/>
      <c r="I3" s="37"/>
      <c r="J3" s="37"/>
    </row>
    <row r="4" spans="1:10" s="36" customFormat="1" ht="21" hidden="1" customHeight="1" x14ac:dyDescent="0.15">
      <c r="G4" s="37"/>
      <c r="I4" s="37"/>
      <c r="J4" s="37"/>
    </row>
    <row r="5" spans="1:10" ht="21" hidden="1" customHeight="1" x14ac:dyDescent="0.15">
      <c r="D5" s="39"/>
    </row>
    <row r="6" spans="1:10" ht="21" customHeight="1" x14ac:dyDescent="0.15">
      <c r="D6" s="115" t="str">
        <f>"Баланс электрической энергии и мощности в "&amp;2025&amp;" году "</f>
        <v xml:space="preserve">Баланс электрической энергии и мощности в 2025 году </v>
      </c>
      <c r="E6" s="115"/>
      <c r="F6" s="115"/>
      <c r="G6" s="40"/>
      <c r="H6" s="40"/>
      <c r="I6" s="40"/>
      <c r="J6" s="40"/>
    </row>
    <row r="7" spans="1:10" s="41" customFormat="1" ht="21" customHeight="1" x14ac:dyDescent="0.15">
      <c r="D7" s="116" t="s">
        <v>236</v>
      </c>
      <c r="E7" s="116"/>
      <c r="F7" s="116"/>
      <c r="G7" s="110" t="str">
        <f>G1</f>
        <v>Июль</v>
      </c>
      <c r="H7" s="40"/>
      <c r="I7" s="40"/>
      <c r="J7" s="40"/>
    </row>
    <row r="8" spans="1:10" s="41" customFormat="1" x14ac:dyDescent="0.15">
      <c r="D8" s="42"/>
      <c r="E8" s="42"/>
      <c r="F8" s="42"/>
      <c r="G8" s="43"/>
      <c r="H8" s="43"/>
      <c r="I8" s="43"/>
      <c r="J8" s="44" t="str">
        <f>"Форма 4 ("&amp;G1&amp;")"</f>
        <v>Форма 4 (Июль)</v>
      </c>
    </row>
    <row r="9" spans="1:10" s="45" customFormat="1" ht="40.5" customHeight="1" x14ac:dyDescent="0.25">
      <c r="D9" s="46" t="s">
        <v>38</v>
      </c>
      <c r="E9" s="46" t="s">
        <v>39</v>
      </c>
      <c r="F9" s="46" t="s">
        <v>40</v>
      </c>
      <c r="G9" s="46" t="str">
        <f>"План " &amp;$G$1&amp;" "&amp; 2023</f>
        <v>План Июль 2023</v>
      </c>
      <c r="H9" s="46" t="str">
        <f>"Факт " &amp;$G$1&amp;" "&amp; 2023</f>
        <v>Факт Июль 2023</v>
      </c>
      <c r="I9" s="46" t="str">
        <f>"План " &amp;$G$1&amp;" "&amp;2024</f>
        <v>План Июль 2024</v>
      </c>
      <c r="J9" s="46" t="str">
        <f>"План " &amp;$G$1&amp;" "&amp; 2025</f>
        <v>План Июль 2025</v>
      </c>
    </row>
    <row r="10" spans="1:10" s="47" customFormat="1" ht="12" customHeight="1" x14ac:dyDescent="0.25">
      <c r="D10" s="48">
        <v>1</v>
      </c>
      <c r="E10" s="48">
        <v>2</v>
      </c>
      <c r="F10" s="48">
        <v>3</v>
      </c>
      <c r="G10" s="48">
        <v>4</v>
      </c>
      <c r="H10" s="48">
        <v>5</v>
      </c>
      <c r="I10" s="48">
        <v>6</v>
      </c>
      <c r="J10" s="48">
        <v>7</v>
      </c>
    </row>
    <row r="11" spans="1:10" s="41" customFormat="1" x14ac:dyDescent="0.15">
      <c r="D11" s="49" t="s">
        <v>41</v>
      </c>
      <c r="E11" s="50" t="s">
        <v>42</v>
      </c>
      <c r="F11" s="51" t="s">
        <v>43</v>
      </c>
      <c r="G11" s="52">
        <v>0.4</v>
      </c>
      <c r="H11" s="52">
        <v>0.4</v>
      </c>
      <c r="I11" s="52">
        <v>0.4</v>
      </c>
      <c r="J11" s="52">
        <v>0.4</v>
      </c>
    </row>
    <row r="12" spans="1:10" s="41" customFormat="1" x14ac:dyDescent="0.15">
      <c r="D12" s="49" t="s">
        <v>44</v>
      </c>
      <c r="E12" s="50" t="s">
        <v>45</v>
      </c>
      <c r="F12" s="51" t="s">
        <v>43</v>
      </c>
      <c r="G12" s="52">
        <v>0.4</v>
      </c>
      <c r="H12" s="52">
        <v>0.4</v>
      </c>
      <c r="I12" s="52">
        <v>0.4</v>
      </c>
      <c r="J12" s="52">
        <v>0.4</v>
      </c>
    </row>
    <row r="13" spans="1:10" s="41" customFormat="1" x14ac:dyDescent="0.15">
      <c r="D13" s="49" t="s">
        <v>46</v>
      </c>
      <c r="E13" s="50" t="s">
        <v>47</v>
      </c>
      <c r="F13" s="51" t="s">
        <v>43</v>
      </c>
      <c r="G13" s="52">
        <v>0.2</v>
      </c>
      <c r="H13" s="52">
        <v>0.2</v>
      </c>
      <c r="I13" s="52">
        <v>0.2</v>
      </c>
      <c r="J13" s="52">
        <v>0.2</v>
      </c>
    </row>
    <row r="14" spans="1:10" s="41" customFormat="1" x14ac:dyDescent="0.15">
      <c r="D14" s="49" t="s">
        <v>48</v>
      </c>
      <c r="E14" s="50" t="s">
        <v>49</v>
      </c>
      <c r="F14" s="51" t="s">
        <v>43</v>
      </c>
      <c r="G14" s="52">
        <f>G26*1000/744</f>
        <v>1.7430735215053761E-3</v>
      </c>
      <c r="H14" s="52">
        <f>H26*1000/744</f>
        <v>3.7833333333333333E-4</v>
      </c>
      <c r="I14" s="52">
        <f>I26*1000/744</f>
        <v>3.4588051075268821E-3</v>
      </c>
      <c r="J14" s="52">
        <f>J26*1000/744</f>
        <v>2.3817997311827957E-3</v>
      </c>
    </row>
    <row r="15" spans="1:10" s="41" customFormat="1" ht="22.5" x14ac:dyDescent="0.15">
      <c r="D15" s="49" t="s">
        <v>50</v>
      </c>
      <c r="E15" s="53" t="s">
        <v>51</v>
      </c>
      <c r="F15" s="51" t="s">
        <v>43</v>
      </c>
      <c r="G15" s="52">
        <f>0</f>
        <v>0</v>
      </c>
      <c r="H15" s="52">
        <f>0</f>
        <v>0</v>
      </c>
      <c r="I15" s="52">
        <f>0</f>
        <v>0</v>
      </c>
      <c r="J15" s="52">
        <f>0</f>
        <v>0</v>
      </c>
    </row>
    <row r="16" spans="1:10" s="41" customFormat="1" x14ac:dyDescent="0.15">
      <c r="D16" s="49" t="s">
        <v>52</v>
      </c>
      <c r="E16" s="50" t="s">
        <v>53</v>
      </c>
      <c r="F16" s="51" t="s">
        <v>43</v>
      </c>
      <c r="G16" s="54">
        <f>G14-G13</f>
        <v>-0.19825692647849463</v>
      </c>
      <c r="H16" s="54">
        <f>H14-H13</f>
        <v>-0.19962166666666667</v>
      </c>
      <c r="I16" s="54">
        <f>I14-I13</f>
        <v>-0.19654119489247313</v>
      </c>
      <c r="J16" s="54">
        <f>J14-J13</f>
        <v>-0.19761820026881721</v>
      </c>
    </row>
    <row r="17" spans="4:10" s="41" customFormat="1" x14ac:dyDescent="0.15">
      <c r="D17" s="49" t="s">
        <v>54</v>
      </c>
      <c r="E17" s="53" t="s">
        <v>55</v>
      </c>
      <c r="F17" s="51" t="s">
        <v>43</v>
      </c>
      <c r="G17" s="52">
        <v>0</v>
      </c>
      <c r="H17" s="52">
        <v>0</v>
      </c>
      <c r="I17" s="52">
        <v>0</v>
      </c>
      <c r="J17" s="52">
        <v>0</v>
      </c>
    </row>
    <row r="18" spans="4:10" ht="15" x14ac:dyDescent="0.15">
      <c r="D18" s="55" t="s">
        <v>56</v>
      </c>
      <c r="E18" s="56" t="s">
        <v>57</v>
      </c>
      <c r="F18" s="51" t="s">
        <v>235</v>
      </c>
      <c r="G18" s="52">
        <v>0</v>
      </c>
      <c r="H18" s="52">
        <v>0</v>
      </c>
      <c r="I18" s="52">
        <v>0</v>
      </c>
      <c r="J18" s="52">
        <v>0</v>
      </c>
    </row>
    <row r="19" spans="4:10" s="41" customFormat="1" ht="15" x14ac:dyDescent="0.15">
      <c r="D19" s="55" t="s">
        <v>58</v>
      </c>
      <c r="E19" s="53" t="s">
        <v>59</v>
      </c>
      <c r="F19" s="51" t="s">
        <v>43</v>
      </c>
      <c r="G19" s="52">
        <f>G16</f>
        <v>-0.19825692647849463</v>
      </c>
      <c r="H19" s="52">
        <f>H16</f>
        <v>-0.19962166666666667</v>
      </c>
      <c r="I19" s="52">
        <f>I16</f>
        <v>-0.19654119489247313</v>
      </c>
      <c r="J19" s="52">
        <f>J16</f>
        <v>-0.19761820026881721</v>
      </c>
    </row>
    <row r="20" spans="4:10" ht="15" x14ac:dyDescent="0.15">
      <c r="D20" s="55" t="s">
        <v>60</v>
      </c>
      <c r="E20" s="53" t="s">
        <v>61</v>
      </c>
      <c r="F20" s="51" t="s">
        <v>43</v>
      </c>
      <c r="G20" s="52">
        <v>0</v>
      </c>
      <c r="H20" s="52">
        <v>0</v>
      </c>
      <c r="I20" s="52">
        <v>0</v>
      </c>
      <c r="J20" s="52">
        <v>0</v>
      </c>
    </row>
    <row r="21" spans="4:10" ht="15" x14ac:dyDescent="0.15">
      <c r="D21" s="55" t="s">
        <v>62</v>
      </c>
      <c r="E21" s="57" t="s">
        <v>63</v>
      </c>
      <c r="F21" s="58" t="s">
        <v>64</v>
      </c>
      <c r="G21" s="59"/>
      <c r="H21" s="59"/>
      <c r="I21" s="59"/>
      <c r="J21" s="60">
        <f>0.019*744/1000</f>
        <v>1.4135999999999999E-2</v>
      </c>
    </row>
    <row r="22" spans="4:10" s="41" customFormat="1" x14ac:dyDescent="0.15">
      <c r="D22" s="49" t="s">
        <v>65</v>
      </c>
      <c r="E22" s="50" t="s">
        <v>66</v>
      </c>
      <c r="F22" s="58" t="s">
        <v>64</v>
      </c>
      <c r="G22" s="52">
        <v>1.88563684E-2</v>
      </c>
      <c r="H22" s="52">
        <v>1.336587E-2</v>
      </c>
      <c r="I22" s="52">
        <v>1.7614566000000002E-2</v>
      </c>
      <c r="J22" s="52">
        <v>1.4369008000000001E-2</v>
      </c>
    </row>
    <row r="23" spans="4:10" s="41" customFormat="1" ht="15" x14ac:dyDescent="0.15">
      <c r="D23" s="55" t="s">
        <v>67</v>
      </c>
      <c r="E23" s="57" t="s">
        <v>68</v>
      </c>
      <c r="F23" s="58" t="s">
        <v>64</v>
      </c>
      <c r="G23" s="59"/>
      <c r="H23" s="59"/>
      <c r="I23" s="59"/>
      <c r="J23" s="60">
        <f>J13*744/1000</f>
        <v>0.14880000000000002</v>
      </c>
    </row>
    <row r="24" spans="4:10" s="41" customFormat="1" x14ac:dyDescent="0.15">
      <c r="D24" s="49" t="s">
        <v>69</v>
      </c>
      <c r="E24" s="53" t="s">
        <v>70</v>
      </c>
      <c r="F24" s="58" t="s">
        <v>64</v>
      </c>
      <c r="G24" s="52">
        <v>0</v>
      </c>
      <c r="H24" s="52">
        <v>0</v>
      </c>
      <c r="I24" s="52">
        <v>0</v>
      </c>
      <c r="J24" s="52">
        <v>0</v>
      </c>
    </row>
    <row r="25" spans="4:10" s="41" customFormat="1" x14ac:dyDescent="0.15">
      <c r="D25" s="49" t="s">
        <v>71</v>
      </c>
      <c r="E25" s="53" t="s">
        <v>72</v>
      </c>
      <c r="F25" s="58" t="s">
        <v>64</v>
      </c>
      <c r="G25" s="52">
        <v>0</v>
      </c>
      <c r="H25" s="52">
        <v>0</v>
      </c>
      <c r="I25" s="52">
        <v>0</v>
      </c>
      <c r="J25" s="52">
        <v>0</v>
      </c>
    </row>
    <row r="26" spans="4:10" s="41" customFormat="1" x14ac:dyDescent="0.15">
      <c r="D26" s="49" t="s">
        <v>73</v>
      </c>
      <c r="E26" s="50" t="s">
        <v>74</v>
      </c>
      <c r="F26" s="58" t="s">
        <v>64</v>
      </c>
      <c r="G26" s="52">
        <v>1.2968467E-3</v>
      </c>
      <c r="H26" s="52">
        <v>2.8148000000000002E-4</v>
      </c>
      <c r="I26" s="52">
        <v>2.5733510000000002E-3</v>
      </c>
      <c r="J26" s="52">
        <v>1.7720590000000001E-3</v>
      </c>
    </row>
    <row r="27" spans="4:10" x14ac:dyDescent="0.15">
      <c r="D27" s="49" t="s">
        <v>75</v>
      </c>
      <c r="E27" s="53" t="s">
        <v>76</v>
      </c>
      <c r="F27" s="58" t="s">
        <v>64</v>
      </c>
      <c r="G27" s="52">
        <f>G26</f>
        <v>1.2968467E-3</v>
      </c>
      <c r="H27" s="52">
        <f>H26</f>
        <v>2.8148000000000002E-4</v>
      </c>
      <c r="I27" s="52">
        <f>I26</f>
        <v>2.5733510000000002E-3</v>
      </c>
      <c r="J27" s="52">
        <f>J26</f>
        <v>1.7720590000000001E-3</v>
      </c>
    </row>
    <row r="28" spans="4:10" x14ac:dyDescent="0.15">
      <c r="D28" s="49" t="s">
        <v>77</v>
      </c>
      <c r="E28" s="56" t="s">
        <v>78</v>
      </c>
      <c r="F28" s="51" t="s">
        <v>79</v>
      </c>
      <c r="G28" s="54">
        <f>(G27/G22*100)</f>
        <v>6.8774998053177621</v>
      </c>
      <c r="H28" s="54">
        <f t="shared" ref="H28:J28" si="0">(H27/H22*100)</f>
        <v>2.1059609288433903</v>
      </c>
      <c r="I28" s="54">
        <f t="shared" si="0"/>
        <v>14.609221708897058</v>
      </c>
      <c r="J28" s="54">
        <f t="shared" si="0"/>
        <v>12.332507574635633</v>
      </c>
    </row>
    <row r="29" spans="4:10" x14ac:dyDescent="0.15">
      <c r="D29" s="49" t="s">
        <v>80</v>
      </c>
      <c r="E29" s="53" t="s">
        <v>81</v>
      </c>
      <c r="F29" s="58" t="s">
        <v>64</v>
      </c>
      <c r="G29" s="52">
        <v>0</v>
      </c>
      <c r="H29" s="52">
        <v>0</v>
      </c>
      <c r="I29" s="52">
        <v>0</v>
      </c>
      <c r="J29" s="52">
        <v>0</v>
      </c>
    </row>
    <row r="30" spans="4:10" x14ac:dyDescent="0.15">
      <c r="D30" s="49" t="s">
        <v>82</v>
      </c>
      <c r="E30" s="56" t="s">
        <v>83</v>
      </c>
      <c r="F30" s="51" t="s">
        <v>84</v>
      </c>
      <c r="G30" s="52">
        <v>0</v>
      </c>
      <c r="H30" s="52">
        <v>0</v>
      </c>
      <c r="I30" s="52">
        <v>0</v>
      </c>
      <c r="J30" s="52">
        <v>0</v>
      </c>
    </row>
    <row r="31" spans="4:10" s="41" customFormat="1" x14ac:dyDescent="0.15">
      <c r="D31" s="49" t="s">
        <v>85</v>
      </c>
      <c r="E31" s="50" t="s">
        <v>86</v>
      </c>
      <c r="F31" s="58" t="s">
        <v>64</v>
      </c>
      <c r="G31" s="52">
        <f>G22-G26</f>
        <v>1.75595217E-2</v>
      </c>
      <c r="H31" s="52">
        <f>H22-H26</f>
        <v>1.308439E-2</v>
      </c>
      <c r="I31" s="52">
        <f>I22-I26</f>
        <v>1.5041215000000002E-2</v>
      </c>
      <c r="J31" s="52">
        <f>J22-J26</f>
        <v>1.2596949000000001E-2</v>
      </c>
    </row>
    <row r="32" spans="4:10" s="41" customFormat="1" x14ac:dyDescent="0.15">
      <c r="D32" s="49" t="s">
        <v>87</v>
      </c>
      <c r="E32" s="53" t="s">
        <v>70</v>
      </c>
      <c r="F32" s="58" t="s">
        <v>64</v>
      </c>
      <c r="G32" s="52">
        <v>0</v>
      </c>
      <c r="H32" s="52">
        <v>0</v>
      </c>
      <c r="I32" s="52">
        <v>0</v>
      </c>
      <c r="J32" s="52">
        <v>0</v>
      </c>
    </row>
    <row r="33" spans="4:10" s="41" customFormat="1" x14ac:dyDescent="0.15">
      <c r="D33" s="49" t="s">
        <v>88</v>
      </c>
      <c r="E33" s="53" t="s">
        <v>72</v>
      </c>
      <c r="F33" s="58" t="s">
        <v>64</v>
      </c>
      <c r="G33" s="52">
        <v>0</v>
      </c>
      <c r="H33" s="52">
        <v>0</v>
      </c>
      <c r="I33" s="52">
        <v>0</v>
      </c>
      <c r="J33" s="52">
        <v>0</v>
      </c>
    </row>
    <row r="34" spans="4:10" x14ac:dyDescent="0.15">
      <c r="D34" s="49" t="s">
        <v>89</v>
      </c>
      <c r="E34" s="50" t="s">
        <v>90</v>
      </c>
      <c r="F34" s="58" t="s">
        <v>64</v>
      </c>
      <c r="G34" s="52">
        <v>0</v>
      </c>
      <c r="H34" s="52">
        <f>H35</f>
        <v>3.2601E-4</v>
      </c>
      <c r="I34" s="52">
        <v>0</v>
      </c>
      <c r="J34" s="52">
        <v>0</v>
      </c>
    </row>
    <row r="35" spans="4:10" x14ac:dyDescent="0.15">
      <c r="D35" s="49" t="s">
        <v>91</v>
      </c>
      <c r="E35" s="53" t="s">
        <v>92</v>
      </c>
      <c r="F35" s="58" t="s">
        <v>64</v>
      </c>
      <c r="G35" s="52">
        <v>0</v>
      </c>
      <c r="H35" s="52">
        <v>3.2601E-4</v>
      </c>
      <c r="I35" s="52">
        <v>0</v>
      </c>
      <c r="J35" s="52">
        <v>0</v>
      </c>
    </row>
    <row r="36" spans="4:10" x14ac:dyDescent="0.15">
      <c r="D36" s="49" t="s">
        <v>93</v>
      </c>
      <c r="E36" s="53" t="s">
        <v>94</v>
      </c>
      <c r="F36" s="58" t="s">
        <v>64</v>
      </c>
      <c r="G36" s="52">
        <v>0</v>
      </c>
      <c r="H36" s="52">
        <v>0</v>
      </c>
      <c r="I36" s="52">
        <v>0</v>
      </c>
      <c r="J36" s="52">
        <v>0</v>
      </c>
    </row>
    <row r="37" spans="4:10" x14ac:dyDescent="0.15">
      <c r="D37" s="49" t="s">
        <v>95</v>
      </c>
      <c r="E37" s="56" t="s">
        <v>96</v>
      </c>
      <c r="F37" s="51" t="s">
        <v>79</v>
      </c>
      <c r="G37" s="54">
        <f>(G36/G31*100)</f>
        <v>0</v>
      </c>
      <c r="H37" s="54">
        <f t="shared" ref="H37:J37" si="1">(H36/H31*100)</f>
        <v>0</v>
      </c>
      <c r="I37" s="54">
        <f t="shared" si="1"/>
        <v>0</v>
      </c>
      <c r="J37" s="54">
        <f t="shared" si="1"/>
        <v>0</v>
      </c>
    </row>
    <row r="38" spans="4:10" s="41" customFormat="1" x14ac:dyDescent="0.15">
      <c r="D38" s="49" t="s">
        <v>97</v>
      </c>
      <c r="E38" s="50" t="s">
        <v>98</v>
      </c>
      <c r="F38" s="58" t="s">
        <v>64</v>
      </c>
      <c r="G38" s="52">
        <f>G26+G34+G39</f>
        <v>1.2968467E-3</v>
      </c>
      <c r="H38" s="52">
        <f>H26+H34+H39</f>
        <v>6.0749000000000003E-4</v>
      </c>
      <c r="I38" s="52">
        <f>I26+I34+I39</f>
        <v>2.5733510000000002E-3</v>
      </c>
      <c r="J38" s="52">
        <f>J26+J34+J39</f>
        <v>1.7720590000000001E-3</v>
      </c>
    </row>
    <row r="39" spans="4:10" s="41" customFormat="1" ht="22.5" x14ac:dyDescent="0.15">
      <c r="D39" s="49" t="s">
        <v>99</v>
      </c>
      <c r="E39" s="53" t="s">
        <v>51</v>
      </c>
      <c r="F39" s="58" t="s">
        <v>64</v>
      </c>
      <c r="G39" s="52">
        <v>0</v>
      </c>
      <c r="H39" s="52">
        <v>0</v>
      </c>
      <c r="I39" s="52">
        <v>0</v>
      </c>
      <c r="J39" s="52">
        <v>0</v>
      </c>
    </row>
    <row r="40" spans="4:10" s="41" customFormat="1" ht="22.5" x14ac:dyDescent="0.15">
      <c r="D40" s="49" t="s">
        <v>100</v>
      </c>
      <c r="E40" s="53" t="s">
        <v>101</v>
      </c>
      <c r="F40" s="58" t="s">
        <v>64</v>
      </c>
      <c r="G40" s="52">
        <v>0</v>
      </c>
      <c r="H40" s="52">
        <v>0</v>
      </c>
      <c r="I40" s="52">
        <v>0</v>
      </c>
      <c r="J40" s="52">
        <v>0</v>
      </c>
    </row>
    <row r="41" spans="4:10" s="41" customFormat="1" x14ac:dyDescent="0.15">
      <c r="D41" s="49" t="s">
        <v>102</v>
      </c>
      <c r="E41" s="50" t="s">
        <v>103</v>
      </c>
      <c r="F41" s="58" t="s">
        <v>64</v>
      </c>
      <c r="G41" s="54">
        <f>G38-G22</f>
        <v>-1.75595217E-2</v>
      </c>
      <c r="H41" s="54">
        <f>H38-H22</f>
        <v>-1.275838E-2</v>
      </c>
      <c r="I41" s="54">
        <f>I38-I22</f>
        <v>-1.5041215000000002E-2</v>
      </c>
      <c r="J41" s="54">
        <f>J38-J22</f>
        <v>-1.2596949000000001E-2</v>
      </c>
    </row>
    <row r="42" spans="4:10" s="41" customFormat="1" ht="15" customHeight="1" x14ac:dyDescent="0.15">
      <c r="D42" s="49" t="s">
        <v>104</v>
      </c>
      <c r="E42" s="53" t="s">
        <v>55</v>
      </c>
      <c r="F42" s="58" t="s">
        <v>64</v>
      </c>
      <c r="G42" s="52">
        <v>0</v>
      </c>
      <c r="H42" s="52">
        <v>0</v>
      </c>
      <c r="I42" s="52">
        <v>0</v>
      </c>
      <c r="J42" s="52">
        <v>0</v>
      </c>
    </row>
    <row r="43" spans="4:10" x14ac:dyDescent="0.15">
      <c r="D43" s="49" t="s">
        <v>105</v>
      </c>
      <c r="E43" s="56" t="s">
        <v>57</v>
      </c>
      <c r="F43" s="58" t="s">
        <v>64</v>
      </c>
      <c r="G43" s="52">
        <v>0</v>
      </c>
      <c r="H43" s="52">
        <v>0</v>
      </c>
      <c r="I43" s="52">
        <v>0</v>
      </c>
      <c r="J43" s="52">
        <v>0</v>
      </c>
    </row>
    <row r="44" spans="4:10" s="41" customFormat="1" x14ac:dyDescent="0.15">
      <c r="D44" s="49" t="s">
        <v>106</v>
      </c>
      <c r="E44" s="53" t="s">
        <v>59</v>
      </c>
      <c r="F44" s="58" t="s">
        <v>64</v>
      </c>
      <c r="G44" s="52">
        <v>1.6650244000000002E-2</v>
      </c>
      <c r="H44" s="52">
        <v>1.308439E-2</v>
      </c>
      <c r="I44" s="52">
        <v>1.428915454E-2</v>
      </c>
      <c r="J44" s="52">
        <v>1.2596948E-2</v>
      </c>
    </row>
    <row r="45" spans="4:10" x14ac:dyDescent="0.15">
      <c r="D45" s="49" t="s">
        <v>107</v>
      </c>
      <c r="E45" s="53" t="s">
        <v>61</v>
      </c>
      <c r="F45" s="58" t="s">
        <v>64</v>
      </c>
      <c r="G45" s="52">
        <v>0</v>
      </c>
      <c r="H45" s="52">
        <v>0</v>
      </c>
      <c r="I45" s="52">
        <v>0</v>
      </c>
      <c r="J45" s="52">
        <v>0</v>
      </c>
    </row>
    <row r="46" spans="4:10" x14ac:dyDescent="0.15">
      <c r="D46" s="49" t="s">
        <v>108</v>
      </c>
      <c r="E46" s="50" t="s">
        <v>109</v>
      </c>
      <c r="F46" s="58" t="s">
        <v>64</v>
      </c>
      <c r="G46" s="52">
        <v>0</v>
      </c>
      <c r="H46" s="52">
        <v>0</v>
      </c>
      <c r="I46" s="52">
        <v>0</v>
      </c>
      <c r="J46" s="52">
        <v>0</v>
      </c>
    </row>
    <row r="47" spans="4:10" x14ac:dyDescent="0.15">
      <c r="D47" s="49" t="s">
        <v>110</v>
      </c>
      <c r="E47" s="53" t="s">
        <v>111</v>
      </c>
      <c r="F47" s="58" t="s">
        <v>64</v>
      </c>
      <c r="G47" s="52">
        <v>0</v>
      </c>
      <c r="H47" s="52">
        <v>0</v>
      </c>
      <c r="I47" s="52">
        <v>0</v>
      </c>
      <c r="J47" s="52">
        <v>0</v>
      </c>
    </row>
    <row r="48" spans="4:10" x14ac:dyDescent="0.15">
      <c r="D48" s="49" t="s">
        <v>112</v>
      </c>
      <c r="E48" s="53" t="s">
        <v>113</v>
      </c>
      <c r="F48" s="58" t="s">
        <v>64</v>
      </c>
      <c r="G48" s="52">
        <v>0</v>
      </c>
      <c r="H48" s="52">
        <v>0</v>
      </c>
      <c r="I48" s="52">
        <v>0</v>
      </c>
      <c r="J48" s="52">
        <v>0</v>
      </c>
    </row>
    <row r="49" spans="4:10" x14ac:dyDescent="0.15">
      <c r="D49" s="49" t="s">
        <v>114</v>
      </c>
      <c r="E49" s="50" t="s">
        <v>115</v>
      </c>
      <c r="F49" s="51" t="s">
        <v>116</v>
      </c>
      <c r="G49" s="52">
        <v>0</v>
      </c>
      <c r="H49" s="52">
        <v>0</v>
      </c>
      <c r="I49" s="52">
        <v>0</v>
      </c>
      <c r="J49" s="52">
        <v>0</v>
      </c>
    </row>
    <row r="50" spans="4:10" ht="22.5" x14ac:dyDescent="0.15">
      <c r="D50" s="49" t="s">
        <v>117</v>
      </c>
      <c r="E50" s="50" t="s">
        <v>118</v>
      </c>
      <c r="F50" s="51" t="s">
        <v>116</v>
      </c>
      <c r="G50" s="52">
        <v>0</v>
      </c>
      <c r="H50" s="52">
        <v>0</v>
      </c>
      <c r="I50" s="52">
        <v>0</v>
      </c>
      <c r="J50" s="52">
        <v>0</v>
      </c>
    </row>
    <row r="51" spans="4:10" x14ac:dyDescent="0.15">
      <c r="D51" s="49" t="s">
        <v>119</v>
      </c>
      <c r="E51" s="50" t="s">
        <v>120</v>
      </c>
      <c r="F51" s="51" t="s">
        <v>116</v>
      </c>
      <c r="G51" s="54">
        <f>G49-G50</f>
        <v>0</v>
      </c>
      <c r="H51" s="54">
        <f>H49-H50</f>
        <v>0</v>
      </c>
      <c r="I51" s="54">
        <f>I49-I50</f>
        <v>0</v>
      </c>
      <c r="J51" s="54">
        <f>J49-J50</f>
        <v>0</v>
      </c>
    </row>
    <row r="52" spans="4:10" ht="15" x14ac:dyDescent="0.15">
      <c r="D52" s="55" t="s">
        <v>121</v>
      </c>
      <c r="E52" s="61" t="s">
        <v>122</v>
      </c>
      <c r="F52" s="51" t="s">
        <v>116</v>
      </c>
      <c r="G52" s="52">
        <v>0</v>
      </c>
      <c r="H52" s="52">
        <v>0</v>
      </c>
      <c r="I52" s="52">
        <v>0</v>
      </c>
      <c r="J52" s="52">
        <v>0</v>
      </c>
    </row>
    <row r="53" spans="4:10" ht="22.5" x14ac:dyDescent="0.15">
      <c r="D53" s="49" t="s">
        <v>123</v>
      </c>
      <c r="E53" s="50" t="s">
        <v>124</v>
      </c>
      <c r="F53" s="51" t="s">
        <v>116</v>
      </c>
      <c r="G53" s="52">
        <v>0</v>
      </c>
      <c r="H53" s="52">
        <v>0</v>
      </c>
      <c r="I53" s="52">
        <v>0</v>
      </c>
      <c r="J53" s="52">
        <v>0</v>
      </c>
    </row>
    <row r="54" spans="4:10" x14ac:dyDescent="0.15">
      <c r="D54" s="49" t="s">
        <v>125</v>
      </c>
      <c r="E54" s="50" t="s">
        <v>126</v>
      </c>
      <c r="F54" s="51" t="s">
        <v>116</v>
      </c>
      <c r="G54" s="54">
        <f>G51-G53</f>
        <v>0</v>
      </c>
      <c r="H54" s="54">
        <f>H51-H53</f>
        <v>0</v>
      </c>
      <c r="I54" s="54">
        <f>I51-I53</f>
        <v>0</v>
      </c>
      <c r="J54" s="54">
        <f>J51-J53</f>
        <v>0</v>
      </c>
    </row>
    <row r="55" spans="4:10" ht="15" x14ac:dyDescent="0.15">
      <c r="D55" s="55" t="s">
        <v>127</v>
      </c>
      <c r="E55" s="61" t="s">
        <v>122</v>
      </c>
      <c r="F55" s="51" t="s">
        <v>116</v>
      </c>
      <c r="G55" s="52">
        <v>0</v>
      </c>
      <c r="H55" s="52">
        <v>0</v>
      </c>
      <c r="I55" s="52">
        <v>0</v>
      </c>
      <c r="J55" s="52">
        <v>0</v>
      </c>
    </row>
    <row r="56" spans="4:10" s="41" customFormat="1" ht="15" x14ac:dyDescent="0.15">
      <c r="D56" s="55" t="s">
        <v>128</v>
      </c>
      <c r="E56" s="50" t="s">
        <v>129</v>
      </c>
      <c r="F56" s="51" t="s">
        <v>130</v>
      </c>
      <c r="G56" s="52">
        <v>0</v>
      </c>
      <c r="H56" s="52">
        <v>0</v>
      </c>
      <c r="I56" s="52">
        <v>0</v>
      </c>
      <c r="J56" s="52">
        <v>0</v>
      </c>
    </row>
    <row r="57" spans="4:10" s="41" customFormat="1" x14ac:dyDescent="0.15">
      <c r="D57" s="49"/>
      <c r="E57" s="50" t="s">
        <v>131</v>
      </c>
      <c r="F57" s="51"/>
      <c r="G57" s="59"/>
      <c r="H57" s="59"/>
      <c r="I57" s="59"/>
      <c r="J57" s="59"/>
    </row>
    <row r="58" spans="4:10" x14ac:dyDescent="0.15">
      <c r="D58" s="49" t="s">
        <v>132</v>
      </c>
      <c r="E58" s="50" t="s">
        <v>133</v>
      </c>
      <c r="F58" s="51"/>
      <c r="G58" s="62"/>
      <c r="H58" s="62"/>
      <c r="I58" s="62"/>
      <c r="J58" s="62"/>
    </row>
    <row r="59" spans="4:10" x14ac:dyDescent="0.15">
      <c r="D59" s="49" t="s">
        <v>134</v>
      </c>
      <c r="E59" s="53" t="s">
        <v>135</v>
      </c>
      <c r="F59" s="51" t="s">
        <v>136</v>
      </c>
      <c r="G59" s="52">
        <f>G65*G31/1000</f>
        <v>7.9112669067180012E-3</v>
      </c>
      <c r="H59" s="52">
        <f>H65*H31/1000</f>
        <v>7.5346542856389569E-3</v>
      </c>
      <c r="I59" s="52">
        <f>I65*I31/1000</f>
        <v>6.7766690061000015E-3</v>
      </c>
      <c r="J59" s="52">
        <f>J65*J31/1000</f>
        <v>5.6976000327000004E-3</v>
      </c>
    </row>
    <row r="60" spans="4:10" x14ac:dyDescent="0.15">
      <c r="D60" s="49" t="s">
        <v>137</v>
      </c>
      <c r="E60" s="53" t="s">
        <v>138</v>
      </c>
      <c r="F60" s="63"/>
      <c r="G60" s="52">
        <v>0</v>
      </c>
      <c r="H60" s="52">
        <v>0</v>
      </c>
      <c r="I60" s="52">
        <v>0</v>
      </c>
      <c r="J60" s="52">
        <v>0</v>
      </c>
    </row>
    <row r="61" spans="4:10" x14ac:dyDescent="0.15">
      <c r="D61" s="49" t="s">
        <v>139</v>
      </c>
      <c r="E61" s="56" t="s">
        <v>140</v>
      </c>
      <c r="F61" s="51" t="s">
        <v>141</v>
      </c>
      <c r="G61" s="52">
        <v>0</v>
      </c>
      <c r="H61" s="52">
        <v>0</v>
      </c>
      <c r="I61" s="52">
        <v>0</v>
      </c>
      <c r="J61" s="52">
        <v>0</v>
      </c>
    </row>
    <row r="62" spans="4:10" x14ac:dyDescent="0.15">
      <c r="D62" s="49" t="s">
        <v>142</v>
      </c>
      <c r="E62" s="56" t="s">
        <v>143</v>
      </c>
      <c r="F62" s="51" t="s">
        <v>141</v>
      </c>
      <c r="G62" s="52">
        <v>0</v>
      </c>
      <c r="H62" s="52">
        <v>0</v>
      </c>
      <c r="I62" s="52">
        <v>0</v>
      </c>
      <c r="J62" s="52">
        <v>0</v>
      </c>
    </row>
    <row r="63" spans="4:10" x14ac:dyDescent="0.15">
      <c r="D63" s="49" t="s">
        <v>144</v>
      </c>
      <c r="E63" s="56" t="s">
        <v>145</v>
      </c>
      <c r="F63" s="51" t="s">
        <v>146</v>
      </c>
      <c r="G63" s="52">
        <v>0</v>
      </c>
      <c r="H63" s="52">
        <v>0</v>
      </c>
      <c r="I63" s="52">
        <v>0</v>
      </c>
      <c r="J63" s="52">
        <v>0</v>
      </c>
    </row>
    <row r="64" spans="4:10" ht="15" x14ac:dyDescent="0.15">
      <c r="D64" s="49" t="s">
        <v>147</v>
      </c>
      <c r="E64" s="64" t="s">
        <v>148</v>
      </c>
      <c r="F64" s="51" t="s">
        <v>141</v>
      </c>
      <c r="G64" s="52">
        <f>G59*7000/10180</f>
        <v>5.4399674211223978E-3</v>
      </c>
      <c r="H64" s="52">
        <f>H59*7000/10180</f>
        <v>5.1809999999482019E-3</v>
      </c>
      <c r="I64" s="52">
        <f>I59*7000/10180</f>
        <v>4.6597920474165042E-3</v>
      </c>
      <c r="J64" s="52">
        <f>J59*7000/10180</f>
        <v>3.9177996295579566E-3</v>
      </c>
    </row>
    <row r="65" spans="4:10" x14ac:dyDescent="0.15">
      <c r="D65" s="49" t="s">
        <v>149</v>
      </c>
      <c r="E65" s="50" t="s">
        <v>150</v>
      </c>
      <c r="F65" s="51" t="s">
        <v>151</v>
      </c>
      <c r="G65" s="52">
        <v>450.54</v>
      </c>
      <c r="H65" s="52">
        <v>575.85063465999997</v>
      </c>
      <c r="I65" s="52">
        <v>450.54</v>
      </c>
      <c r="J65" s="52">
        <v>452.3</v>
      </c>
    </row>
    <row r="66" spans="4:10" x14ac:dyDescent="0.15">
      <c r="D66" s="49" t="s">
        <v>152</v>
      </c>
      <c r="E66" s="53" t="s">
        <v>153</v>
      </c>
      <c r="F66" s="51" t="s">
        <v>151</v>
      </c>
      <c r="G66" s="52">
        <v>0</v>
      </c>
      <c r="H66" s="52">
        <v>0</v>
      </c>
      <c r="I66" s="52">
        <v>0</v>
      </c>
      <c r="J66" s="52">
        <v>0</v>
      </c>
    </row>
    <row r="67" spans="4:10" x14ac:dyDescent="0.15">
      <c r="D67" s="49" t="s">
        <v>154</v>
      </c>
      <c r="E67" s="53" t="s">
        <v>155</v>
      </c>
      <c r="F67" s="51" t="s">
        <v>151</v>
      </c>
      <c r="G67" s="52">
        <v>0</v>
      </c>
      <c r="H67" s="52">
        <v>0</v>
      </c>
      <c r="I67" s="52">
        <v>0</v>
      </c>
      <c r="J67" s="52">
        <v>0</v>
      </c>
    </row>
    <row r="68" spans="4:10" x14ac:dyDescent="0.15">
      <c r="D68" s="49" t="s">
        <v>156</v>
      </c>
      <c r="E68" s="50" t="s">
        <v>157</v>
      </c>
      <c r="F68" s="51" t="s">
        <v>158</v>
      </c>
      <c r="G68" s="52">
        <v>0</v>
      </c>
      <c r="H68" s="52">
        <v>0</v>
      </c>
      <c r="I68" s="52">
        <v>0</v>
      </c>
      <c r="J68" s="52">
        <v>0</v>
      </c>
    </row>
    <row r="72" spans="4:10" ht="15.75" customHeight="1" x14ac:dyDescent="0.15">
      <c r="D72" s="117" t="s">
        <v>232</v>
      </c>
      <c r="E72" s="117"/>
      <c r="F72" s="118" t="s">
        <v>233</v>
      </c>
      <c r="G72" s="118"/>
      <c r="H72" s="109" t="s">
        <v>234</v>
      </c>
    </row>
    <row r="73" spans="4:10" x14ac:dyDescent="0.15">
      <c r="D73" s="66"/>
      <c r="E73" s="67"/>
      <c r="F73" s="68"/>
      <c r="G73" s="68"/>
      <c r="H73" s="69"/>
    </row>
    <row r="74" spans="4:10" x14ac:dyDescent="0.15">
      <c r="D74" s="66"/>
      <c r="E74" s="67"/>
      <c r="F74" s="69"/>
      <c r="G74" s="69"/>
      <c r="H74" s="69"/>
    </row>
    <row r="75" spans="4:10" ht="23.25" customHeight="1" x14ac:dyDescent="0.15">
      <c r="D75" s="114" t="s">
        <v>159</v>
      </c>
      <c r="E75" s="114"/>
      <c r="F75" s="118"/>
      <c r="G75" s="118"/>
      <c r="H75" s="65"/>
    </row>
    <row r="76" spans="4:10" ht="6" customHeight="1" x14ac:dyDescent="0.15">
      <c r="F76" s="70"/>
      <c r="G76" s="70"/>
    </row>
    <row r="77" spans="4:10" ht="41.25" customHeight="1" x14ac:dyDescent="0.15">
      <c r="D77" s="113" t="s">
        <v>160</v>
      </c>
      <c r="E77" s="114"/>
      <c r="F77" s="114"/>
      <c r="G77" s="114"/>
      <c r="H77" s="114"/>
      <c r="I77" s="114"/>
      <c r="J77" s="114"/>
    </row>
    <row r="78" spans="4:10" ht="45.75" customHeight="1" x14ac:dyDescent="0.15">
      <c r="D78" s="113" t="s">
        <v>161</v>
      </c>
      <c r="E78" s="114"/>
      <c r="F78" s="114"/>
      <c r="G78" s="114"/>
      <c r="H78" s="114"/>
      <c r="I78" s="114"/>
      <c r="J78" s="114"/>
    </row>
    <row r="79" spans="4:10" x14ac:dyDescent="0.15">
      <c r="D79" s="65"/>
      <c r="E79" s="65"/>
      <c r="F79" s="65"/>
      <c r="G79" s="65"/>
      <c r="H79" s="65"/>
    </row>
  </sheetData>
  <mergeCells count="8">
    <mergeCell ref="D77:J77"/>
    <mergeCell ref="D78:J78"/>
    <mergeCell ref="D6:F6"/>
    <mergeCell ref="D7:F7"/>
    <mergeCell ref="D72:E72"/>
    <mergeCell ref="F72:G72"/>
    <mergeCell ref="D75:E75"/>
    <mergeCell ref="F75:G75"/>
  </mergeCells>
  <dataValidations count="3">
    <dataValidation type="decimal" allowBlank="1" showErrorMessage="1" errorTitle="Ошибка" error="Допускается ввод только неотрицательных чисел!" sqref="J23 J21 G52:J52 G55:J55" xr:uid="{A3A59B88-C072-46D5-B6E1-2728246004CF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60 F75:G75 F72:G72 E64" xr:uid="{F9426B50-18F3-4CB9-8E97-07788EB6CFE8}">
      <formula1>900</formula1>
    </dataValidation>
    <dataValidation type="decimal" allowBlank="1" showInputMessage="1" showErrorMessage="1" sqref="G59:J68 G11:J20 J22 G21:I23 G56:J57 G53:J54 G24:J51" xr:uid="{67CFE955-1E9A-4DBB-8B3E-04E4E8BD6E8D}">
      <formula1>-1000000000000000</formula1>
      <formula2>1000000000000000</formula2>
    </dataValidation>
  </dataValidations>
  <pageMargins left="0.11811023622047245" right="0.11811023622047245" top="0.15748031496062992" bottom="0.15748031496062992" header="0" footer="0"/>
  <pageSetup paperSize="9"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7142D-54F3-473F-84E6-5CD4D101516B}">
  <sheetPr codeName="Лист9"/>
  <dimension ref="A1:J79"/>
  <sheetViews>
    <sheetView topLeftCell="C6" workbookViewId="0">
      <selection activeCell="G10" sqref="G10:I10"/>
    </sheetView>
  </sheetViews>
  <sheetFormatPr defaultColWidth="14.140625" defaultRowHeight="11.25" x14ac:dyDescent="0.15"/>
  <cols>
    <col min="1" max="2" width="0" style="38" hidden="1" customWidth="1"/>
    <col min="3" max="3" width="2.7109375" style="38" customWidth="1"/>
    <col min="4" max="4" width="7.7109375" style="45" customWidth="1"/>
    <col min="5" max="5" width="56.28515625" style="38" customWidth="1"/>
    <col min="6" max="6" width="11.7109375" style="38" customWidth="1"/>
    <col min="7" max="7" width="12" style="38" customWidth="1"/>
    <col min="8" max="8" width="11.42578125" style="38" customWidth="1"/>
    <col min="9" max="9" width="11.140625" style="38" customWidth="1"/>
    <col min="10" max="10" width="11.5703125" style="38" customWidth="1"/>
    <col min="11" max="16384" width="14.140625" style="38"/>
  </cols>
  <sheetData>
    <row r="1" spans="1:10" s="36" customFormat="1" ht="21" hidden="1" customHeight="1" x14ac:dyDescent="0.15">
      <c r="A1" s="35"/>
      <c r="D1" s="36" t="str">
        <f>region_name</f>
        <v>Ямало-Ненецкий автономный округ</v>
      </c>
      <c r="E1" s="36" t="str">
        <f>station</f>
        <v>МП "Салехардэнерго" станция Салехард</v>
      </c>
      <c r="F1" s="36">
        <f>god</f>
        <v>2024</v>
      </c>
      <c r="G1" s="37" t="s">
        <v>168</v>
      </c>
      <c r="I1" s="37"/>
      <c r="J1" s="37"/>
    </row>
    <row r="2" spans="1:10" s="36" customFormat="1" ht="21" hidden="1" customHeight="1" x14ac:dyDescent="0.15">
      <c r="G2" s="37"/>
      <c r="I2" s="37"/>
      <c r="J2" s="37"/>
    </row>
    <row r="3" spans="1:10" s="36" customFormat="1" ht="21" hidden="1" customHeight="1" x14ac:dyDescent="0.15">
      <c r="G3" s="37"/>
      <c r="I3" s="37"/>
      <c r="J3" s="37"/>
    </row>
    <row r="4" spans="1:10" s="36" customFormat="1" ht="21" hidden="1" customHeight="1" x14ac:dyDescent="0.15">
      <c r="G4" s="37"/>
      <c r="I4" s="37"/>
      <c r="J4" s="37"/>
    </row>
    <row r="5" spans="1:10" ht="21" hidden="1" customHeight="1" x14ac:dyDescent="0.15">
      <c r="D5" s="39"/>
    </row>
    <row r="6" spans="1:10" ht="21" customHeight="1" x14ac:dyDescent="0.15">
      <c r="D6" s="115" t="str">
        <f>"Баланс электрической энергии и мощности в "&amp;2025&amp;" году "</f>
        <v xml:space="preserve">Баланс электрической энергии и мощности в 2025 году </v>
      </c>
      <c r="E6" s="115"/>
      <c r="F6" s="115"/>
      <c r="G6" s="40"/>
      <c r="H6" s="40"/>
      <c r="I6" s="40"/>
      <c r="J6" s="40"/>
    </row>
    <row r="7" spans="1:10" s="41" customFormat="1" ht="21" customHeight="1" x14ac:dyDescent="0.15">
      <c r="D7" s="116" t="s">
        <v>236</v>
      </c>
      <c r="E7" s="116"/>
      <c r="F7" s="116"/>
      <c r="G7" s="110" t="str">
        <f>G1</f>
        <v>Август</v>
      </c>
      <c r="H7" s="40"/>
      <c r="I7" s="40"/>
      <c r="J7" s="40"/>
    </row>
    <row r="8" spans="1:10" s="41" customFormat="1" x14ac:dyDescent="0.15">
      <c r="D8" s="42"/>
      <c r="E8" s="42"/>
      <c r="F8" s="42"/>
      <c r="G8" s="43"/>
      <c r="H8" s="43"/>
      <c r="I8" s="43"/>
      <c r="J8" s="44" t="str">
        <f>"Форма 4 ("&amp;G1&amp;")"</f>
        <v>Форма 4 (Август)</v>
      </c>
    </row>
    <row r="9" spans="1:10" s="45" customFormat="1" ht="40.5" customHeight="1" x14ac:dyDescent="0.25">
      <c r="D9" s="46" t="s">
        <v>38</v>
      </c>
      <c r="E9" s="46" t="s">
        <v>39</v>
      </c>
      <c r="F9" s="46" t="s">
        <v>40</v>
      </c>
      <c r="G9" s="46" t="str">
        <f>"План " &amp;$G$1&amp;" "&amp; 2023</f>
        <v>План Август 2023</v>
      </c>
      <c r="H9" s="46" t="str">
        <f>"Факт " &amp;$G$1&amp;" "&amp; 2023</f>
        <v>Факт Август 2023</v>
      </c>
      <c r="I9" s="46" t="str">
        <f>"План " &amp;$G$1&amp;" "&amp;2024</f>
        <v>План Август 2024</v>
      </c>
      <c r="J9" s="46" t="str">
        <f>"План " &amp;$G$1&amp;" "&amp; 2025</f>
        <v>План Август 2025</v>
      </c>
    </row>
    <row r="10" spans="1:10" s="47" customFormat="1" ht="12" customHeight="1" x14ac:dyDescent="0.25">
      <c r="D10" s="48">
        <v>1</v>
      </c>
      <c r="E10" s="48">
        <v>2</v>
      </c>
      <c r="F10" s="48">
        <v>3</v>
      </c>
      <c r="G10" s="48">
        <v>4</v>
      </c>
      <c r="H10" s="48">
        <v>5</v>
      </c>
      <c r="I10" s="48">
        <v>6</v>
      </c>
      <c r="J10" s="48">
        <v>7</v>
      </c>
    </row>
    <row r="11" spans="1:10" s="41" customFormat="1" x14ac:dyDescent="0.15">
      <c r="D11" s="49" t="s">
        <v>41</v>
      </c>
      <c r="E11" s="50" t="s">
        <v>42</v>
      </c>
      <c r="F11" s="51" t="s">
        <v>43</v>
      </c>
      <c r="G11" s="52">
        <v>0.4</v>
      </c>
      <c r="H11" s="52">
        <v>0.4</v>
      </c>
      <c r="I11" s="52">
        <v>0.4</v>
      </c>
      <c r="J11" s="52">
        <v>0.4</v>
      </c>
    </row>
    <row r="12" spans="1:10" s="41" customFormat="1" x14ac:dyDescent="0.15">
      <c r="D12" s="49" t="s">
        <v>44</v>
      </c>
      <c r="E12" s="50" t="s">
        <v>45</v>
      </c>
      <c r="F12" s="51" t="s">
        <v>43</v>
      </c>
      <c r="G12" s="52">
        <v>0.4</v>
      </c>
      <c r="H12" s="52">
        <v>0.4</v>
      </c>
      <c r="I12" s="52">
        <v>0.4</v>
      </c>
      <c r="J12" s="52">
        <v>0.4</v>
      </c>
    </row>
    <row r="13" spans="1:10" s="41" customFormat="1" x14ac:dyDescent="0.15">
      <c r="D13" s="49" t="s">
        <v>46</v>
      </c>
      <c r="E13" s="50" t="s">
        <v>47</v>
      </c>
      <c r="F13" s="51" t="s">
        <v>43</v>
      </c>
      <c r="G13" s="52">
        <v>0.2</v>
      </c>
      <c r="H13" s="52">
        <v>0.2</v>
      </c>
      <c r="I13" s="52">
        <v>0.2</v>
      </c>
      <c r="J13" s="52">
        <v>0.2</v>
      </c>
    </row>
    <row r="14" spans="1:10" s="41" customFormat="1" x14ac:dyDescent="0.15">
      <c r="D14" s="49" t="s">
        <v>48</v>
      </c>
      <c r="E14" s="50" t="s">
        <v>49</v>
      </c>
      <c r="F14" s="51" t="s">
        <v>43</v>
      </c>
      <c r="G14" s="52">
        <f>G26*1000/744</f>
        <v>1.703040322580645E-3</v>
      </c>
      <c r="H14" s="52">
        <f>H26*1000/744</f>
        <v>4.4380376344086022E-4</v>
      </c>
      <c r="I14" s="52">
        <f>I26*1000/744</f>
        <v>4.1109973118279566E-3</v>
      </c>
      <c r="J14" s="52">
        <f>J26*1000/744</f>
        <v>2.8506115591397851E-3</v>
      </c>
    </row>
    <row r="15" spans="1:10" s="41" customFormat="1" ht="22.5" x14ac:dyDescent="0.15">
      <c r="D15" s="49" t="s">
        <v>50</v>
      </c>
      <c r="E15" s="53" t="s">
        <v>51</v>
      </c>
      <c r="F15" s="51" t="s">
        <v>43</v>
      </c>
      <c r="G15" s="52">
        <f>0</f>
        <v>0</v>
      </c>
      <c r="H15" s="52">
        <f>0</f>
        <v>0</v>
      </c>
      <c r="I15" s="52">
        <f>0</f>
        <v>0</v>
      </c>
      <c r="J15" s="52">
        <f>0</f>
        <v>0</v>
      </c>
    </row>
    <row r="16" spans="1:10" s="41" customFormat="1" x14ac:dyDescent="0.15">
      <c r="D16" s="49" t="s">
        <v>52</v>
      </c>
      <c r="E16" s="50" t="s">
        <v>53</v>
      </c>
      <c r="F16" s="51" t="s">
        <v>43</v>
      </c>
      <c r="G16" s="54">
        <f>G14-G13</f>
        <v>-0.19829695967741937</v>
      </c>
      <c r="H16" s="54">
        <f>H14-H13</f>
        <v>-0.19955619623655915</v>
      </c>
      <c r="I16" s="54">
        <f>I14-I13</f>
        <v>-0.19588900268817205</v>
      </c>
      <c r="J16" s="54">
        <f>J14-J13</f>
        <v>-0.19714938844086022</v>
      </c>
    </row>
    <row r="17" spans="4:10" s="41" customFormat="1" x14ac:dyDescent="0.15">
      <c r="D17" s="49" t="s">
        <v>54</v>
      </c>
      <c r="E17" s="53" t="s">
        <v>55</v>
      </c>
      <c r="F17" s="51" t="s">
        <v>43</v>
      </c>
      <c r="G17" s="52">
        <v>0</v>
      </c>
      <c r="H17" s="52">
        <v>0</v>
      </c>
      <c r="I17" s="52">
        <v>0</v>
      </c>
      <c r="J17" s="52">
        <v>0</v>
      </c>
    </row>
    <row r="18" spans="4:10" ht="15" x14ac:dyDescent="0.15">
      <c r="D18" s="55" t="s">
        <v>56</v>
      </c>
      <c r="E18" s="56" t="s">
        <v>57</v>
      </c>
      <c r="F18" s="51" t="s">
        <v>235</v>
      </c>
      <c r="G18" s="52"/>
      <c r="H18" s="52"/>
      <c r="I18" s="52"/>
      <c r="J18" s="52"/>
    </row>
    <row r="19" spans="4:10" s="41" customFormat="1" ht="15" x14ac:dyDescent="0.15">
      <c r="D19" s="55" t="s">
        <v>58</v>
      </c>
      <c r="E19" s="53" t="s">
        <v>59</v>
      </c>
      <c r="F19" s="51" t="s">
        <v>43</v>
      </c>
      <c r="G19" s="52">
        <f>G16</f>
        <v>-0.19829695967741937</v>
      </c>
      <c r="H19" s="52">
        <f>H16</f>
        <v>-0.19955619623655915</v>
      </c>
      <c r="I19" s="52">
        <f>I16</f>
        <v>-0.19588900268817205</v>
      </c>
      <c r="J19" s="52">
        <f>J16</f>
        <v>-0.19714938844086022</v>
      </c>
    </row>
    <row r="20" spans="4:10" ht="15" x14ac:dyDescent="0.15">
      <c r="D20" s="55" t="s">
        <v>60</v>
      </c>
      <c r="E20" s="53" t="s">
        <v>61</v>
      </c>
      <c r="F20" s="51" t="s">
        <v>43</v>
      </c>
      <c r="G20" s="52">
        <v>0</v>
      </c>
      <c r="H20" s="52">
        <v>0</v>
      </c>
      <c r="I20" s="52">
        <v>0</v>
      </c>
      <c r="J20" s="52">
        <v>0</v>
      </c>
    </row>
    <row r="21" spans="4:10" ht="15" x14ac:dyDescent="0.15">
      <c r="D21" s="55" t="s">
        <v>62</v>
      </c>
      <c r="E21" s="57" t="s">
        <v>63</v>
      </c>
      <c r="F21" s="58" t="s">
        <v>64</v>
      </c>
      <c r="G21" s="59"/>
      <c r="H21" s="59"/>
      <c r="I21" s="59"/>
      <c r="J21" s="60">
        <f>0.023*744/1000</f>
        <v>1.7111999999999999E-2</v>
      </c>
    </row>
    <row r="22" spans="4:10" s="41" customFormat="1" x14ac:dyDescent="0.15">
      <c r="D22" s="49" t="s">
        <v>65</v>
      </c>
      <c r="E22" s="50" t="s">
        <v>66</v>
      </c>
      <c r="F22" s="58" t="s">
        <v>64</v>
      </c>
      <c r="G22" s="52">
        <v>1.84232932E-2</v>
      </c>
      <c r="H22" s="52">
        <v>1.7424220000000001E-2</v>
      </c>
      <c r="I22" s="52">
        <v>2.0935968999999999E-2</v>
      </c>
      <c r="J22" s="52">
        <v>1.7197270000000001E-2</v>
      </c>
    </row>
    <row r="23" spans="4:10" s="41" customFormat="1" ht="15" x14ac:dyDescent="0.15">
      <c r="D23" s="55" t="s">
        <v>67</v>
      </c>
      <c r="E23" s="57" t="s">
        <v>68</v>
      </c>
      <c r="F23" s="58" t="s">
        <v>64</v>
      </c>
      <c r="G23" s="59"/>
      <c r="H23" s="59"/>
      <c r="I23" s="59"/>
      <c r="J23" s="60">
        <f>J13*744/1000</f>
        <v>0.14880000000000002</v>
      </c>
    </row>
    <row r="24" spans="4:10" s="41" customFormat="1" x14ac:dyDescent="0.15">
      <c r="D24" s="49" t="s">
        <v>69</v>
      </c>
      <c r="E24" s="53" t="s">
        <v>70</v>
      </c>
      <c r="F24" s="58" t="s">
        <v>64</v>
      </c>
      <c r="G24" s="52">
        <v>0</v>
      </c>
      <c r="H24" s="52">
        <v>0</v>
      </c>
      <c r="I24" s="52">
        <v>0</v>
      </c>
      <c r="J24" s="52">
        <v>0</v>
      </c>
    </row>
    <row r="25" spans="4:10" s="41" customFormat="1" x14ac:dyDescent="0.15">
      <c r="D25" s="49" t="s">
        <v>71</v>
      </c>
      <c r="E25" s="53" t="s">
        <v>72</v>
      </c>
      <c r="F25" s="58" t="s">
        <v>64</v>
      </c>
      <c r="G25" s="52">
        <v>0</v>
      </c>
      <c r="H25" s="52">
        <v>0</v>
      </c>
      <c r="I25" s="52">
        <v>0</v>
      </c>
      <c r="J25" s="52">
        <v>0</v>
      </c>
    </row>
    <row r="26" spans="4:10" s="41" customFormat="1" x14ac:dyDescent="0.15">
      <c r="D26" s="49" t="s">
        <v>73</v>
      </c>
      <c r="E26" s="50" t="s">
        <v>74</v>
      </c>
      <c r="F26" s="58" t="s">
        <v>64</v>
      </c>
      <c r="G26" s="52">
        <v>1.267062E-3</v>
      </c>
      <c r="H26" s="52">
        <v>3.3019000000000001E-4</v>
      </c>
      <c r="I26" s="52">
        <v>3.0585819999999998E-3</v>
      </c>
      <c r="J26" s="52">
        <v>2.120855E-3</v>
      </c>
    </row>
    <row r="27" spans="4:10" x14ac:dyDescent="0.15">
      <c r="D27" s="49" t="s">
        <v>75</v>
      </c>
      <c r="E27" s="53" t="s">
        <v>76</v>
      </c>
      <c r="F27" s="58" t="s">
        <v>64</v>
      </c>
      <c r="G27" s="52">
        <f>G26</f>
        <v>1.267062E-3</v>
      </c>
      <c r="H27" s="52">
        <f>H26</f>
        <v>3.3019000000000001E-4</v>
      </c>
      <c r="I27" s="52">
        <f>I26</f>
        <v>3.0585819999999998E-3</v>
      </c>
      <c r="J27" s="52">
        <f>J26</f>
        <v>2.120855E-3</v>
      </c>
    </row>
    <row r="28" spans="4:10" x14ac:dyDescent="0.15">
      <c r="D28" s="49" t="s">
        <v>77</v>
      </c>
      <c r="E28" s="56" t="s">
        <v>78</v>
      </c>
      <c r="F28" s="51" t="s">
        <v>79</v>
      </c>
      <c r="G28" s="54">
        <f>(G27/G22*100)</f>
        <v>6.8775000552018568</v>
      </c>
      <c r="H28" s="54">
        <f t="shared" ref="H28:J28" si="0">(H27/H22*100)</f>
        <v>1.8950059170510933</v>
      </c>
      <c r="I28" s="54">
        <f t="shared" si="0"/>
        <v>14.609221096955197</v>
      </c>
      <c r="J28" s="54">
        <f t="shared" si="0"/>
        <v>12.332509753001494</v>
      </c>
    </row>
    <row r="29" spans="4:10" x14ac:dyDescent="0.15">
      <c r="D29" s="49" t="s">
        <v>80</v>
      </c>
      <c r="E29" s="53" t="s">
        <v>81</v>
      </c>
      <c r="F29" s="58" t="s">
        <v>64</v>
      </c>
      <c r="G29" s="52">
        <v>0</v>
      </c>
      <c r="H29" s="52">
        <v>0</v>
      </c>
      <c r="I29" s="52">
        <v>0</v>
      </c>
      <c r="J29" s="52">
        <v>0</v>
      </c>
    </row>
    <row r="30" spans="4:10" x14ac:dyDescent="0.15">
      <c r="D30" s="49" t="s">
        <v>82</v>
      </c>
      <c r="E30" s="56" t="s">
        <v>83</v>
      </c>
      <c r="F30" s="51" t="s">
        <v>84</v>
      </c>
      <c r="G30" s="52">
        <v>0</v>
      </c>
      <c r="H30" s="52">
        <v>0</v>
      </c>
      <c r="I30" s="52">
        <v>0</v>
      </c>
      <c r="J30" s="52">
        <v>0</v>
      </c>
    </row>
    <row r="31" spans="4:10" s="41" customFormat="1" x14ac:dyDescent="0.15">
      <c r="D31" s="49" t="s">
        <v>85</v>
      </c>
      <c r="E31" s="50" t="s">
        <v>86</v>
      </c>
      <c r="F31" s="58" t="s">
        <v>64</v>
      </c>
      <c r="G31" s="52">
        <f>G22-G26</f>
        <v>1.71562312E-2</v>
      </c>
      <c r="H31" s="52">
        <f>H22-H26</f>
        <v>1.709403E-2</v>
      </c>
      <c r="I31" s="52">
        <f>I22-I26</f>
        <v>1.7877386999999998E-2</v>
      </c>
      <c r="J31" s="52">
        <f>J22-J26</f>
        <v>1.5076415000000001E-2</v>
      </c>
    </row>
    <row r="32" spans="4:10" s="41" customFormat="1" x14ac:dyDescent="0.15">
      <c r="D32" s="49" t="s">
        <v>87</v>
      </c>
      <c r="E32" s="53" t="s">
        <v>70</v>
      </c>
      <c r="F32" s="58" t="s">
        <v>64</v>
      </c>
      <c r="G32" s="52">
        <v>0</v>
      </c>
      <c r="H32" s="52">
        <v>0</v>
      </c>
      <c r="I32" s="52">
        <v>0</v>
      </c>
      <c r="J32" s="52">
        <v>0</v>
      </c>
    </row>
    <row r="33" spans="4:10" s="41" customFormat="1" x14ac:dyDescent="0.15">
      <c r="D33" s="49" t="s">
        <v>88</v>
      </c>
      <c r="E33" s="53" t="s">
        <v>72</v>
      </c>
      <c r="F33" s="58" t="s">
        <v>64</v>
      </c>
      <c r="G33" s="52">
        <v>0</v>
      </c>
      <c r="H33" s="52">
        <v>0</v>
      </c>
      <c r="I33" s="52">
        <v>0</v>
      </c>
      <c r="J33" s="52">
        <v>0</v>
      </c>
    </row>
    <row r="34" spans="4:10" x14ac:dyDescent="0.15">
      <c r="D34" s="49" t="s">
        <v>89</v>
      </c>
      <c r="E34" s="50" t="s">
        <v>90</v>
      </c>
      <c r="F34" s="58" t="s">
        <v>64</v>
      </c>
      <c r="G34" s="52">
        <v>0</v>
      </c>
      <c r="H34" s="52">
        <f>H35</f>
        <v>5.6910999999999995E-4</v>
      </c>
      <c r="I34" s="52">
        <v>0</v>
      </c>
      <c r="J34" s="52">
        <v>0</v>
      </c>
    </row>
    <row r="35" spans="4:10" x14ac:dyDescent="0.15">
      <c r="D35" s="49" t="s">
        <v>91</v>
      </c>
      <c r="E35" s="53" t="s">
        <v>92</v>
      </c>
      <c r="F35" s="58" t="s">
        <v>64</v>
      </c>
      <c r="G35" s="52">
        <v>0</v>
      </c>
      <c r="H35" s="52">
        <v>5.6910999999999995E-4</v>
      </c>
      <c r="I35" s="52">
        <v>0</v>
      </c>
      <c r="J35" s="52">
        <v>0</v>
      </c>
    </row>
    <row r="36" spans="4:10" x14ac:dyDescent="0.15">
      <c r="D36" s="49" t="s">
        <v>93</v>
      </c>
      <c r="E36" s="53" t="s">
        <v>94</v>
      </c>
      <c r="F36" s="58" t="s">
        <v>64</v>
      </c>
      <c r="G36" s="52">
        <v>0</v>
      </c>
      <c r="H36" s="52">
        <v>0</v>
      </c>
      <c r="I36" s="52">
        <v>0</v>
      </c>
      <c r="J36" s="52">
        <v>0</v>
      </c>
    </row>
    <row r="37" spans="4:10" x14ac:dyDescent="0.15">
      <c r="D37" s="49" t="s">
        <v>95</v>
      </c>
      <c r="E37" s="56" t="s">
        <v>96</v>
      </c>
      <c r="F37" s="51" t="s">
        <v>79</v>
      </c>
      <c r="G37" s="54">
        <f>(G36/G31*100)</f>
        <v>0</v>
      </c>
      <c r="H37" s="54">
        <f t="shared" ref="H37:J37" si="1">(H36/H31*100)</f>
        <v>0</v>
      </c>
      <c r="I37" s="54">
        <f t="shared" si="1"/>
        <v>0</v>
      </c>
      <c r="J37" s="54">
        <f t="shared" si="1"/>
        <v>0</v>
      </c>
    </row>
    <row r="38" spans="4:10" s="41" customFormat="1" x14ac:dyDescent="0.15">
      <c r="D38" s="49" t="s">
        <v>97</v>
      </c>
      <c r="E38" s="50" t="s">
        <v>98</v>
      </c>
      <c r="F38" s="58" t="s">
        <v>64</v>
      </c>
      <c r="G38" s="52">
        <f>G26+G34+G39</f>
        <v>1.267062E-3</v>
      </c>
      <c r="H38" s="52">
        <f>H26+H34+H39</f>
        <v>8.9930000000000001E-4</v>
      </c>
      <c r="I38" s="52">
        <f>I26+I34+I39</f>
        <v>3.0585819999999998E-3</v>
      </c>
      <c r="J38" s="52">
        <f>J26+J34+J39</f>
        <v>2.120855E-3</v>
      </c>
    </row>
    <row r="39" spans="4:10" s="41" customFormat="1" ht="22.5" x14ac:dyDescent="0.15">
      <c r="D39" s="49" t="s">
        <v>99</v>
      </c>
      <c r="E39" s="53" t="s">
        <v>51</v>
      </c>
      <c r="F39" s="58" t="s">
        <v>64</v>
      </c>
      <c r="G39" s="52">
        <v>0</v>
      </c>
      <c r="H39" s="52">
        <v>0</v>
      </c>
      <c r="I39" s="52">
        <v>0</v>
      </c>
      <c r="J39" s="52">
        <v>0</v>
      </c>
    </row>
    <row r="40" spans="4:10" s="41" customFormat="1" ht="22.5" x14ac:dyDescent="0.15">
      <c r="D40" s="49" t="s">
        <v>100</v>
      </c>
      <c r="E40" s="53" t="s">
        <v>101</v>
      </c>
      <c r="F40" s="58" t="s">
        <v>64</v>
      </c>
      <c r="G40" s="52">
        <v>0</v>
      </c>
      <c r="H40" s="52">
        <v>0</v>
      </c>
      <c r="I40" s="52">
        <v>0</v>
      </c>
      <c r="J40" s="52">
        <v>0</v>
      </c>
    </row>
    <row r="41" spans="4:10" s="41" customFormat="1" x14ac:dyDescent="0.15">
      <c r="D41" s="49" t="s">
        <v>102</v>
      </c>
      <c r="E41" s="50" t="s">
        <v>103</v>
      </c>
      <c r="F41" s="58" t="s">
        <v>64</v>
      </c>
      <c r="G41" s="54">
        <f>G38-G22</f>
        <v>-1.71562312E-2</v>
      </c>
      <c r="H41" s="54">
        <f>H38-H22</f>
        <v>-1.6524920000000002E-2</v>
      </c>
      <c r="I41" s="54">
        <f>I38-I22</f>
        <v>-1.7877386999999998E-2</v>
      </c>
      <c r="J41" s="54">
        <f>J38-J22</f>
        <v>-1.5076415000000001E-2</v>
      </c>
    </row>
    <row r="42" spans="4:10" s="41" customFormat="1" ht="15" customHeight="1" x14ac:dyDescent="0.15">
      <c r="D42" s="49" t="s">
        <v>104</v>
      </c>
      <c r="E42" s="53" t="s">
        <v>55</v>
      </c>
      <c r="F42" s="58" t="s">
        <v>64</v>
      </c>
      <c r="G42" s="52">
        <v>0</v>
      </c>
      <c r="H42" s="52">
        <v>0</v>
      </c>
      <c r="I42" s="52">
        <v>0</v>
      </c>
      <c r="J42" s="52">
        <v>0</v>
      </c>
    </row>
    <row r="43" spans="4:10" x14ac:dyDescent="0.15">
      <c r="D43" s="49" t="s">
        <v>105</v>
      </c>
      <c r="E43" s="56" t="s">
        <v>57</v>
      </c>
      <c r="F43" s="58" t="s">
        <v>64</v>
      </c>
      <c r="G43" s="52">
        <v>0</v>
      </c>
      <c r="H43" s="52">
        <v>0</v>
      </c>
      <c r="I43" s="52">
        <v>0</v>
      </c>
      <c r="J43" s="52">
        <v>0</v>
      </c>
    </row>
    <row r="44" spans="4:10" s="41" customFormat="1" x14ac:dyDescent="0.15">
      <c r="D44" s="49" t="s">
        <v>106</v>
      </c>
      <c r="E44" s="53" t="s">
        <v>59</v>
      </c>
      <c r="F44" s="58" t="s">
        <v>64</v>
      </c>
      <c r="G44" s="52">
        <v>1.6267836899999999E-2</v>
      </c>
      <c r="H44" s="52">
        <v>1.709403E-2</v>
      </c>
      <c r="I44" s="52">
        <v>1.6983517890000001E-2</v>
      </c>
      <c r="J44" s="52">
        <v>1.5076414999999999E-2</v>
      </c>
    </row>
    <row r="45" spans="4:10" x14ac:dyDescent="0.15">
      <c r="D45" s="49" t="s">
        <v>107</v>
      </c>
      <c r="E45" s="53" t="s">
        <v>61</v>
      </c>
      <c r="F45" s="58" t="s">
        <v>64</v>
      </c>
      <c r="G45" s="52">
        <v>0</v>
      </c>
      <c r="H45" s="52">
        <v>0</v>
      </c>
      <c r="I45" s="52">
        <v>0</v>
      </c>
      <c r="J45" s="52">
        <v>0</v>
      </c>
    </row>
    <row r="46" spans="4:10" x14ac:dyDescent="0.15">
      <c r="D46" s="49" t="s">
        <v>108</v>
      </c>
      <c r="E46" s="50" t="s">
        <v>109</v>
      </c>
      <c r="F46" s="58" t="s">
        <v>64</v>
      </c>
      <c r="G46" s="52">
        <v>0</v>
      </c>
      <c r="H46" s="52">
        <v>0</v>
      </c>
      <c r="I46" s="52">
        <v>0</v>
      </c>
      <c r="J46" s="52">
        <v>0</v>
      </c>
    </row>
    <row r="47" spans="4:10" x14ac:dyDescent="0.15">
      <c r="D47" s="49" t="s">
        <v>110</v>
      </c>
      <c r="E47" s="53" t="s">
        <v>111</v>
      </c>
      <c r="F47" s="58" t="s">
        <v>64</v>
      </c>
      <c r="G47" s="52">
        <v>0</v>
      </c>
      <c r="H47" s="52">
        <v>0</v>
      </c>
      <c r="I47" s="52">
        <v>0</v>
      </c>
      <c r="J47" s="52">
        <v>0</v>
      </c>
    </row>
    <row r="48" spans="4:10" x14ac:dyDescent="0.15">
      <c r="D48" s="49" t="s">
        <v>112</v>
      </c>
      <c r="E48" s="53" t="s">
        <v>113</v>
      </c>
      <c r="F48" s="58" t="s">
        <v>64</v>
      </c>
      <c r="G48" s="52">
        <v>0</v>
      </c>
      <c r="H48" s="52">
        <v>0</v>
      </c>
      <c r="I48" s="52">
        <v>0</v>
      </c>
      <c r="J48" s="52">
        <v>0</v>
      </c>
    </row>
    <row r="49" spans="4:10" x14ac:dyDescent="0.15">
      <c r="D49" s="49" t="s">
        <v>114</v>
      </c>
      <c r="E49" s="50" t="s">
        <v>115</v>
      </c>
      <c r="F49" s="51" t="s">
        <v>116</v>
      </c>
      <c r="G49" s="52">
        <v>0</v>
      </c>
      <c r="H49" s="52">
        <v>0</v>
      </c>
      <c r="I49" s="52">
        <v>0</v>
      </c>
      <c r="J49" s="52">
        <v>0</v>
      </c>
    </row>
    <row r="50" spans="4:10" ht="22.5" x14ac:dyDescent="0.15">
      <c r="D50" s="49" t="s">
        <v>117</v>
      </c>
      <c r="E50" s="50" t="s">
        <v>118</v>
      </c>
      <c r="F50" s="51" t="s">
        <v>116</v>
      </c>
      <c r="G50" s="52">
        <v>0</v>
      </c>
      <c r="H50" s="52">
        <v>0</v>
      </c>
      <c r="I50" s="52">
        <v>0</v>
      </c>
      <c r="J50" s="52">
        <v>0</v>
      </c>
    </row>
    <row r="51" spans="4:10" x14ac:dyDescent="0.15">
      <c r="D51" s="49" t="s">
        <v>119</v>
      </c>
      <c r="E51" s="50" t="s">
        <v>120</v>
      </c>
      <c r="F51" s="51" t="s">
        <v>116</v>
      </c>
      <c r="G51" s="54">
        <f>G49-G50</f>
        <v>0</v>
      </c>
      <c r="H51" s="54">
        <f>H49-H50</f>
        <v>0</v>
      </c>
      <c r="I51" s="54">
        <f>I49-I50</f>
        <v>0</v>
      </c>
      <c r="J51" s="54">
        <f>J49-J50</f>
        <v>0</v>
      </c>
    </row>
    <row r="52" spans="4:10" ht="15" x14ac:dyDescent="0.15">
      <c r="D52" s="55" t="s">
        <v>121</v>
      </c>
      <c r="E52" s="61" t="s">
        <v>122</v>
      </c>
      <c r="F52" s="51" t="s">
        <v>116</v>
      </c>
      <c r="G52" s="52">
        <v>0</v>
      </c>
      <c r="H52" s="52">
        <v>0</v>
      </c>
      <c r="I52" s="52">
        <v>0</v>
      </c>
      <c r="J52" s="52">
        <v>0</v>
      </c>
    </row>
    <row r="53" spans="4:10" ht="22.5" x14ac:dyDescent="0.15">
      <c r="D53" s="49" t="s">
        <v>123</v>
      </c>
      <c r="E53" s="50" t="s">
        <v>124</v>
      </c>
      <c r="F53" s="51" t="s">
        <v>116</v>
      </c>
      <c r="G53" s="52">
        <v>0</v>
      </c>
      <c r="H53" s="52">
        <v>0</v>
      </c>
      <c r="I53" s="52">
        <v>0</v>
      </c>
      <c r="J53" s="52">
        <v>0</v>
      </c>
    </row>
    <row r="54" spans="4:10" x14ac:dyDescent="0.15">
      <c r="D54" s="49" t="s">
        <v>125</v>
      </c>
      <c r="E54" s="50" t="s">
        <v>126</v>
      </c>
      <c r="F54" s="51" t="s">
        <v>116</v>
      </c>
      <c r="G54" s="54">
        <f>G51-G53</f>
        <v>0</v>
      </c>
      <c r="H54" s="54">
        <f>H51-H53</f>
        <v>0</v>
      </c>
      <c r="I54" s="54">
        <f>I51-I53</f>
        <v>0</v>
      </c>
      <c r="J54" s="54">
        <f>J51-J53</f>
        <v>0</v>
      </c>
    </row>
    <row r="55" spans="4:10" ht="15" x14ac:dyDescent="0.15">
      <c r="D55" s="55" t="s">
        <v>127</v>
      </c>
      <c r="E55" s="61" t="s">
        <v>122</v>
      </c>
      <c r="F55" s="51" t="s">
        <v>116</v>
      </c>
      <c r="G55" s="52">
        <v>0</v>
      </c>
      <c r="H55" s="52">
        <v>0</v>
      </c>
      <c r="I55" s="52">
        <v>0</v>
      </c>
      <c r="J55" s="52">
        <v>0</v>
      </c>
    </row>
    <row r="56" spans="4:10" s="41" customFormat="1" ht="15" x14ac:dyDescent="0.15">
      <c r="D56" s="55" t="s">
        <v>128</v>
      </c>
      <c r="E56" s="50" t="s">
        <v>129</v>
      </c>
      <c r="F56" s="51" t="s">
        <v>130</v>
      </c>
      <c r="G56" s="52">
        <v>0</v>
      </c>
      <c r="H56" s="52">
        <v>0</v>
      </c>
      <c r="I56" s="52">
        <v>0</v>
      </c>
      <c r="J56" s="52">
        <v>0</v>
      </c>
    </row>
    <row r="57" spans="4:10" s="41" customFormat="1" x14ac:dyDescent="0.15">
      <c r="D57" s="49"/>
      <c r="E57" s="50" t="s">
        <v>131</v>
      </c>
      <c r="F57" s="51"/>
      <c r="G57" s="59"/>
      <c r="H57" s="59"/>
      <c r="I57" s="59"/>
      <c r="J57" s="59"/>
    </row>
    <row r="58" spans="4:10" x14ac:dyDescent="0.15">
      <c r="D58" s="49" t="s">
        <v>132</v>
      </c>
      <c r="E58" s="50" t="s">
        <v>133</v>
      </c>
      <c r="F58" s="51"/>
      <c r="G58" s="62"/>
      <c r="H58" s="62"/>
      <c r="I58" s="62"/>
      <c r="J58" s="62"/>
    </row>
    <row r="59" spans="4:10" x14ac:dyDescent="0.15">
      <c r="D59" s="49" t="s">
        <v>134</v>
      </c>
      <c r="E59" s="53" t="s">
        <v>135</v>
      </c>
      <c r="F59" s="51" t="s">
        <v>136</v>
      </c>
      <c r="G59" s="52">
        <f>G65*G31/1000</f>
        <v>7.7295684048479998E-3</v>
      </c>
      <c r="H59" s="52">
        <f>H65*H31/1000</f>
        <v>9.1067371319916001E-3</v>
      </c>
      <c r="I59" s="52">
        <f>I65*I31/1000</f>
        <v>8.0544779389800005E-3</v>
      </c>
      <c r="J59" s="52">
        <f>J65*J31/1000</f>
        <v>6.8190625045000007E-3</v>
      </c>
    </row>
    <row r="60" spans="4:10" x14ac:dyDescent="0.15">
      <c r="D60" s="49" t="s">
        <v>137</v>
      </c>
      <c r="E60" s="53" t="s">
        <v>138</v>
      </c>
      <c r="F60" s="63"/>
      <c r="G60" s="52">
        <v>0</v>
      </c>
      <c r="H60" s="52">
        <v>0</v>
      </c>
      <c r="I60" s="52">
        <v>0</v>
      </c>
      <c r="J60" s="52">
        <v>0</v>
      </c>
    </row>
    <row r="61" spans="4:10" x14ac:dyDescent="0.15">
      <c r="D61" s="49" t="s">
        <v>139</v>
      </c>
      <c r="E61" s="56" t="s">
        <v>140</v>
      </c>
      <c r="F61" s="51" t="s">
        <v>141</v>
      </c>
      <c r="G61" s="52">
        <v>0</v>
      </c>
      <c r="H61" s="52">
        <v>0</v>
      </c>
      <c r="I61" s="52">
        <v>0</v>
      </c>
      <c r="J61" s="52">
        <v>0</v>
      </c>
    </row>
    <row r="62" spans="4:10" x14ac:dyDescent="0.15">
      <c r="D62" s="49" t="s">
        <v>142</v>
      </c>
      <c r="E62" s="56" t="s">
        <v>143</v>
      </c>
      <c r="F62" s="51" t="s">
        <v>141</v>
      </c>
      <c r="G62" s="52">
        <v>0</v>
      </c>
      <c r="H62" s="52">
        <v>0</v>
      </c>
      <c r="I62" s="52">
        <v>0</v>
      </c>
      <c r="J62" s="52">
        <v>0</v>
      </c>
    </row>
    <row r="63" spans="4:10" x14ac:dyDescent="0.15">
      <c r="D63" s="49" t="s">
        <v>144</v>
      </c>
      <c r="E63" s="56" t="s">
        <v>145</v>
      </c>
      <c r="F63" s="51" t="s">
        <v>146</v>
      </c>
      <c r="G63" s="52">
        <v>0</v>
      </c>
      <c r="H63" s="52">
        <v>0</v>
      </c>
      <c r="I63" s="52">
        <v>0</v>
      </c>
      <c r="J63" s="52">
        <v>0</v>
      </c>
    </row>
    <row r="64" spans="4:10" ht="15" x14ac:dyDescent="0.15">
      <c r="D64" s="49" t="s">
        <v>147</v>
      </c>
      <c r="E64" s="64" t="s">
        <v>148</v>
      </c>
      <c r="F64" s="51" t="s">
        <v>141</v>
      </c>
      <c r="G64" s="52">
        <f>G59*7000/10180</f>
        <v>5.3150273903669939E-3</v>
      </c>
      <c r="H64" s="52">
        <f>H59*7000/10180</f>
        <v>6.2619999925286052E-3</v>
      </c>
      <c r="I64" s="52">
        <f>I59*7000/10180</f>
        <v>5.5384425906542245E-3</v>
      </c>
      <c r="J64" s="52">
        <f>J59*7000/10180</f>
        <v>4.6889427830550104E-3</v>
      </c>
    </row>
    <row r="65" spans="4:10" x14ac:dyDescent="0.15">
      <c r="D65" s="49" t="s">
        <v>149</v>
      </c>
      <c r="E65" s="50" t="s">
        <v>150</v>
      </c>
      <c r="F65" s="51" t="s">
        <v>151</v>
      </c>
      <c r="G65" s="52">
        <v>450.54</v>
      </c>
      <c r="H65" s="52">
        <v>532.74372000000005</v>
      </c>
      <c r="I65" s="52">
        <v>450.54</v>
      </c>
      <c r="J65" s="52">
        <v>452.3</v>
      </c>
    </row>
    <row r="66" spans="4:10" x14ac:dyDescent="0.15">
      <c r="D66" s="49" t="s">
        <v>152</v>
      </c>
      <c r="E66" s="53" t="s">
        <v>153</v>
      </c>
      <c r="F66" s="51" t="s">
        <v>151</v>
      </c>
      <c r="G66" s="52">
        <v>0</v>
      </c>
      <c r="H66" s="52">
        <v>0</v>
      </c>
      <c r="I66" s="52">
        <v>0</v>
      </c>
      <c r="J66" s="52">
        <v>0</v>
      </c>
    </row>
    <row r="67" spans="4:10" x14ac:dyDescent="0.15">
      <c r="D67" s="49" t="s">
        <v>154</v>
      </c>
      <c r="E67" s="53" t="s">
        <v>155</v>
      </c>
      <c r="F67" s="51" t="s">
        <v>151</v>
      </c>
      <c r="G67" s="52">
        <v>0</v>
      </c>
      <c r="H67" s="52">
        <v>0</v>
      </c>
      <c r="I67" s="52">
        <v>0</v>
      </c>
      <c r="J67" s="52">
        <v>0</v>
      </c>
    </row>
    <row r="68" spans="4:10" x14ac:dyDescent="0.15">
      <c r="D68" s="49" t="s">
        <v>156</v>
      </c>
      <c r="E68" s="50" t="s">
        <v>157</v>
      </c>
      <c r="F68" s="51" t="s">
        <v>158</v>
      </c>
      <c r="G68" s="52">
        <v>0</v>
      </c>
      <c r="H68" s="52">
        <v>0</v>
      </c>
      <c r="I68" s="52">
        <v>0</v>
      </c>
      <c r="J68" s="52">
        <v>0</v>
      </c>
    </row>
    <row r="72" spans="4:10" ht="15.75" customHeight="1" x14ac:dyDescent="0.15">
      <c r="D72" s="117" t="s">
        <v>232</v>
      </c>
      <c r="E72" s="117"/>
      <c r="F72" s="118" t="s">
        <v>233</v>
      </c>
      <c r="G72" s="118"/>
      <c r="H72" s="109" t="s">
        <v>234</v>
      </c>
    </row>
    <row r="73" spans="4:10" x14ac:dyDescent="0.15">
      <c r="D73" s="66"/>
      <c r="E73" s="67"/>
      <c r="F73" s="68"/>
      <c r="G73" s="68"/>
      <c r="H73" s="69"/>
    </row>
    <row r="74" spans="4:10" x14ac:dyDescent="0.15">
      <c r="D74" s="66"/>
      <c r="E74" s="67"/>
      <c r="F74" s="69"/>
      <c r="G74" s="69"/>
      <c r="H74" s="69"/>
    </row>
    <row r="75" spans="4:10" ht="23.25" customHeight="1" x14ac:dyDescent="0.15">
      <c r="D75" s="114" t="s">
        <v>159</v>
      </c>
      <c r="E75" s="114"/>
      <c r="F75" s="118"/>
      <c r="G75" s="118"/>
      <c r="H75" s="65"/>
    </row>
    <row r="76" spans="4:10" ht="6" customHeight="1" x14ac:dyDescent="0.15">
      <c r="F76" s="70"/>
      <c r="G76" s="70"/>
    </row>
    <row r="77" spans="4:10" ht="41.25" customHeight="1" x14ac:dyDescent="0.15">
      <c r="D77" s="113" t="s">
        <v>160</v>
      </c>
      <c r="E77" s="114"/>
      <c r="F77" s="114"/>
      <c r="G77" s="114"/>
      <c r="H77" s="114"/>
      <c r="I77" s="114"/>
      <c r="J77" s="114"/>
    </row>
    <row r="78" spans="4:10" ht="45.75" customHeight="1" x14ac:dyDescent="0.15">
      <c r="D78" s="113" t="s">
        <v>161</v>
      </c>
      <c r="E78" s="114"/>
      <c r="F78" s="114"/>
      <c r="G78" s="114"/>
      <c r="H78" s="114"/>
      <c r="I78" s="114"/>
      <c r="J78" s="114"/>
    </row>
    <row r="79" spans="4:10" x14ac:dyDescent="0.15">
      <c r="D79" s="65"/>
      <c r="E79" s="65"/>
      <c r="F79" s="65"/>
      <c r="G79" s="65"/>
      <c r="H79" s="65"/>
    </row>
  </sheetData>
  <mergeCells count="8">
    <mergeCell ref="D77:J77"/>
    <mergeCell ref="D78:J78"/>
    <mergeCell ref="D6:F6"/>
    <mergeCell ref="D7:F7"/>
    <mergeCell ref="D72:E72"/>
    <mergeCell ref="F72:G72"/>
    <mergeCell ref="D75:E75"/>
    <mergeCell ref="F75:G75"/>
  </mergeCells>
  <dataValidations count="3">
    <dataValidation type="decimal" allowBlank="1" showErrorMessage="1" errorTitle="Ошибка" error="Допускается ввод только неотрицательных чисел!" sqref="J23 J21 G52:J52 G55:J55" xr:uid="{7D5B9B6B-3313-4E8D-8D04-355724F29D63}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60 F75:G75 F72:G72 E64" xr:uid="{4B9FCB3C-2235-4841-8758-E5B4906798B4}">
      <formula1>900</formula1>
    </dataValidation>
    <dataValidation type="decimal" allowBlank="1" showInputMessage="1" showErrorMessage="1" sqref="G59:J68 G11:J20 J22 G21:I23 G56:J57 G53:J54 G24:J51" xr:uid="{A3B65199-5C40-47B1-91D1-4886598E5EAB}">
      <formula1>-1000000000000000</formula1>
      <formula2>1000000000000000</formula2>
    </dataValidation>
  </dataValidations>
  <pageMargins left="0.11811023622047245" right="0.11811023622047245" top="0.15748031496062992" bottom="0.15748031496062992" header="0" footer="0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Титульный </vt:lpstr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I квартал</vt:lpstr>
      <vt:lpstr>II квартал</vt:lpstr>
      <vt:lpstr>III квартал</vt:lpstr>
      <vt:lpstr>IV квартал</vt:lpstr>
      <vt:lpstr>ГОД</vt:lpstr>
      <vt:lpstr>Ф9</vt:lpstr>
      <vt:lpstr>Ф10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2024-03-28T06:44:14Z</cp:lastPrinted>
  <dcterms:created xsi:type="dcterms:W3CDTF">2024-03-27T05:25:47Z</dcterms:created>
  <dcterms:modified xsi:type="dcterms:W3CDTF">2024-03-28T09:22:23Z</dcterms:modified>
</cp:coreProperties>
</file>