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god">'[1]Титульный'!$F$9</definedName>
    <definedName name="org">'[1]Титульный'!$G$11</definedName>
  </definedNames>
  <calcPr fullCalcOnLoad="1"/>
</workbook>
</file>

<file path=xl/sharedStrings.xml><?xml version="1.0" encoding="utf-8"?>
<sst xmlns="http://schemas.openxmlformats.org/spreadsheetml/2006/main" count="109" uniqueCount="97">
  <si>
    <t>№ п/п</t>
  </si>
  <si>
    <t>Группа потребителей</t>
  </si>
  <si>
    <t>Объем отпуска электроэнергии, тыс.кВт.ч</t>
  </si>
  <si>
    <t xml:space="preserve">Заявленная (расчетная) мощность, тыс.кВт. </t>
  </si>
  <si>
    <t>Всего</t>
  </si>
  <si>
    <t>ВН</t>
  </si>
  <si>
    <t>СН1</t>
  </si>
  <si>
    <t>СН2</t>
  </si>
  <si>
    <t>НН</t>
  </si>
  <si>
    <t>1</t>
  </si>
  <si>
    <t>Выработка электроэнергии, ВСЕГО</t>
  </si>
  <si>
    <t>2</t>
  </si>
  <si>
    <t>Расход электроэнергии на собственные нужды</t>
  </si>
  <si>
    <t>2.1</t>
  </si>
  <si>
    <t>то же в % (п.2/п.1)</t>
  </si>
  <si>
    <t>3</t>
  </si>
  <si>
    <t xml:space="preserve">Поступление электроэнергии энергии в сеть, ВСЕГО </t>
  </si>
  <si>
    <t>3.1</t>
  </si>
  <si>
    <t xml:space="preserve">от электростанций ПЭ </t>
  </si>
  <si>
    <t>3.2</t>
  </si>
  <si>
    <t>от других поставщиков</t>
  </si>
  <si>
    <t>3.3</t>
  </si>
  <si>
    <t>из смежной сети</t>
  </si>
  <si>
    <t>4</t>
  </si>
  <si>
    <t>4.1</t>
  </si>
  <si>
    <t>то же в % (п.4/п.3)</t>
  </si>
  <si>
    <t>4.2</t>
  </si>
  <si>
    <t>Расход электроэнергии на прозводственные и хозяйственные нужды</t>
  </si>
  <si>
    <t>4.3</t>
  </si>
  <si>
    <t>Сверхнормативные потери в сетях</t>
  </si>
  <si>
    <t>5</t>
  </si>
  <si>
    <t xml:space="preserve">Полезный отпуск из сети </t>
  </si>
  <si>
    <t>5.1</t>
  </si>
  <si>
    <t>Население, в т.ч.</t>
  </si>
  <si>
    <t>численность населения, всего (чел)</t>
  </si>
  <si>
    <t>5.1.1</t>
  </si>
  <si>
    <t>городское с газовыми плитами, одноставочный</t>
  </si>
  <si>
    <t>5.1.2.</t>
  </si>
  <si>
    <t>дневная зона с 7.00 до 23.00</t>
  </si>
  <si>
    <t>ночная зона с 23.00 до 7.00**</t>
  </si>
  <si>
    <t>5.1.3.</t>
  </si>
  <si>
    <t>городское с электроплитами, одноставочный</t>
  </si>
  <si>
    <t>5.1.4</t>
  </si>
  <si>
    <t>сельское, одноставочный</t>
  </si>
  <si>
    <t>потребители, приравненные к населению, в том числе МОП и.т.д.</t>
  </si>
  <si>
    <t>5.2</t>
  </si>
  <si>
    <t>Прочие потребители, в т.ч.</t>
  </si>
  <si>
    <t>5.2.1</t>
  </si>
  <si>
    <t>Бюджетные потребители</t>
  </si>
  <si>
    <t>5.2.1.1</t>
  </si>
  <si>
    <t>федерального</t>
  </si>
  <si>
    <t>5.2.1.2</t>
  </si>
  <si>
    <t>регионального</t>
  </si>
  <si>
    <t>5.2.1.3</t>
  </si>
  <si>
    <t>местного</t>
  </si>
  <si>
    <t>5.2.2</t>
  </si>
  <si>
    <t>5.2.3</t>
  </si>
  <si>
    <t>5.2.4</t>
  </si>
  <si>
    <t>Прочие потребители</t>
  </si>
  <si>
    <t>5.2.5</t>
  </si>
  <si>
    <t>5.3</t>
  </si>
  <si>
    <t>ВСЕГО</t>
  </si>
  <si>
    <t xml:space="preserve">Потери электроэнергии в сети </t>
  </si>
  <si>
    <t>Информация о балансе  выработки эл. энергии и мощности, в том числе об отпуске эл. энергии в сеть и отпуске  электроэнергии из сети по уровням напряжений, используемых для ценообразования, потребителям эл. энергии, а также об объеме переданной эл. энергии по договорам об оказании услуг по передаче эл энергии потребителям в разрезе уровней напряжений, используемых для ценообразования.</t>
  </si>
  <si>
    <t xml:space="preserve"> одноставочный</t>
  </si>
  <si>
    <t>Хозяйственные нужды</t>
  </si>
  <si>
    <t>Внутрицеховый оборот, в т.ч.:</t>
  </si>
  <si>
    <t>5.2.3.1</t>
  </si>
  <si>
    <t>Котельные</t>
  </si>
  <si>
    <t>5.2.3.2</t>
  </si>
  <si>
    <t>Крышные котельные</t>
  </si>
  <si>
    <t>5.2.3.3</t>
  </si>
  <si>
    <t>Питьевая вода</t>
  </si>
  <si>
    <t>5.2.3.4</t>
  </si>
  <si>
    <t>ГКНС</t>
  </si>
  <si>
    <t>5.2.3.5</t>
  </si>
  <si>
    <t>Станция ЖБО</t>
  </si>
  <si>
    <t>5.2.3.6</t>
  </si>
  <si>
    <t>Предприятия инженерные сети</t>
  </si>
  <si>
    <t>5.2.3.7</t>
  </si>
  <si>
    <t>Газовая служба</t>
  </si>
  <si>
    <t>5.2.3.8</t>
  </si>
  <si>
    <t>Топливно-транспортная служба</t>
  </si>
  <si>
    <t>5.2.3.9</t>
  </si>
  <si>
    <t>АТЦ</t>
  </si>
  <si>
    <t>5.2.3.10</t>
  </si>
  <si>
    <t>Электроцех</t>
  </si>
  <si>
    <t>5.2.3.11</t>
  </si>
  <si>
    <t>ЦТАИ</t>
  </si>
  <si>
    <t>5.2.3.12</t>
  </si>
  <si>
    <t>ЦЦР, РМЦ</t>
  </si>
  <si>
    <t>5.2.3.13</t>
  </si>
  <si>
    <t>Общеэксплутационные</t>
  </si>
  <si>
    <t>Гаражи</t>
  </si>
  <si>
    <t xml:space="preserve">              Информация об основных потребительских характеристиках и их соответствии государственным и иным утвержденным стандартам качества эл. энергии отражается в сертификате соответствия на эл. энергию №1071763 со сроком  действия с 11.04.2014г.по 10.04.2017г.</t>
  </si>
  <si>
    <t>АО "Салехардэнерго"</t>
  </si>
  <si>
    <t>Факт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</si>
</sst>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  <numFmt numFmtId="183" formatCode="#,##0.0000"/>
    <numFmt numFmtId="184" formatCode="#,##0.00000"/>
    <numFmt numFmtId="185" formatCode="#,##0.000000"/>
    <numFmt numFmtId="186" formatCode="#,##0.0000000"/>
  </numFmts>
  <fonts count="30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4"/>
      <name val="Franklin Gothic Medium"/>
      <family val="2"/>
    </font>
    <font>
      <b/>
      <sz val="10"/>
      <name val="Arial"/>
      <family val="2"/>
    </font>
    <font>
      <sz val="8"/>
      <name val="Tahoma"/>
      <family val="2"/>
    </font>
    <font>
      <sz val="9"/>
      <color indexed="10"/>
      <name val="Tahoma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1" fillId="21" borderId="7" applyBorder="0">
      <alignment horizontal="right"/>
      <protection/>
    </xf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4" borderId="0" applyFont="0" applyBorder="0">
      <alignment horizontal="right"/>
      <protection/>
    </xf>
    <xf numFmtId="0" fontId="2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56" applyFont="1" applyAlignment="1" applyProtection="1">
      <alignment vertical="center" wrapText="1"/>
      <protection/>
    </xf>
    <xf numFmtId="0" fontId="1" fillId="24" borderId="12" xfId="56" applyFont="1" applyFill="1" applyBorder="1" applyAlignment="1" applyProtection="1">
      <alignment vertical="center" wrapText="1"/>
      <protection/>
    </xf>
    <xf numFmtId="0" fontId="1" fillId="24" borderId="13" xfId="56" applyFont="1" applyFill="1" applyBorder="1" applyAlignment="1" applyProtection="1">
      <alignment vertical="center" wrapText="1"/>
      <protection/>
    </xf>
    <xf numFmtId="0" fontId="1" fillId="24" borderId="14" xfId="56" applyFont="1" applyFill="1" applyBorder="1" applyAlignment="1" applyProtection="1">
      <alignment vertical="center" wrapText="1"/>
      <protection/>
    </xf>
    <xf numFmtId="0" fontId="1" fillId="24" borderId="15" xfId="56" applyFont="1" applyFill="1" applyBorder="1" applyAlignment="1" applyProtection="1">
      <alignment vertical="center" wrapText="1"/>
      <protection/>
    </xf>
    <xf numFmtId="0" fontId="1" fillId="24" borderId="16" xfId="56" applyFont="1" applyFill="1" applyBorder="1" applyAlignment="1" applyProtection="1">
      <alignment vertical="center" wrapText="1"/>
      <protection/>
    </xf>
    <xf numFmtId="0" fontId="1" fillId="24" borderId="0" xfId="56" applyFont="1" applyFill="1" applyBorder="1" applyAlignment="1" applyProtection="1">
      <alignment vertical="center" wrapText="1"/>
      <protection/>
    </xf>
    <xf numFmtId="0" fontId="3" fillId="0" borderId="17" xfId="49" applyFont="1" applyBorder="1" applyAlignment="1" applyProtection="1">
      <alignment horizontal="center" vertical="center" wrapText="1"/>
      <protection/>
    </xf>
    <xf numFmtId="0" fontId="3" fillId="0" borderId="18" xfId="49" applyFont="1" applyBorder="1" applyAlignment="1" applyProtection="1">
      <alignment horizontal="center" vertical="center" wrapText="1"/>
      <protection/>
    </xf>
    <xf numFmtId="0" fontId="3" fillId="0" borderId="19" xfId="49" applyFont="1" applyBorder="1" applyAlignment="1" applyProtection="1">
      <alignment horizontal="center" vertical="center" wrapText="1"/>
      <protection/>
    </xf>
    <xf numFmtId="0" fontId="3" fillId="0" borderId="12" xfId="49" applyFont="1" applyBorder="1" applyAlignment="1" applyProtection="1">
      <alignment horizontal="center" vertical="center" wrapText="1"/>
      <protection/>
    </xf>
    <xf numFmtId="0" fontId="4" fillId="0" borderId="20" xfId="49" applyFont="1" applyBorder="1" applyAlignment="1" applyProtection="1">
      <alignment horizontal="center" vertical="center" wrapText="1"/>
      <protection/>
    </xf>
    <xf numFmtId="0" fontId="4" fillId="0" borderId="21" xfId="49" applyFont="1" applyBorder="1" applyAlignment="1" applyProtection="1">
      <alignment horizontal="center" vertical="center" wrapText="1"/>
      <protection/>
    </xf>
    <xf numFmtId="0" fontId="4" fillId="0" borderId="22" xfId="49" applyFont="1" applyBorder="1" applyAlignment="1" applyProtection="1">
      <alignment horizontal="center" vertical="center" wrapText="1"/>
      <protection/>
    </xf>
    <xf numFmtId="0" fontId="4" fillId="0" borderId="23" xfId="49" applyFont="1" applyBorder="1" applyAlignment="1" applyProtection="1">
      <alignment horizontal="center" vertical="center" wrapText="1"/>
      <protection/>
    </xf>
    <xf numFmtId="180" fontId="6" fillId="4" borderId="24" xfId="44" applyNumberFormat="1" applyFont="1" applyFill="1" applyBorder="1" applyAlignment="1">
      <alignment/>
      <protection/>
    </xf>
    <xf numFmtId="4" fontId="1" fillId="4" borderId="25" xfId="66" applyNumberFormat="1" applyFont="1" applyBorder="1" applyAlignment="1" applyProtection="1">
      <alignment horizontal="right" vertical="center" wrapText="1"/>
      <protection/>
    </xf>
    <xf numFmtId="10" fontId="0" fillId="4" borderId="24" xfId="44" applyNumberFormat="1" applyFont="1" applyFill="1" applyBorder="1" applyAlignment="1">
      <alignment vertical="center"/>
      <protection/>
    </xf>
    <xf numFmtId="181" fontId="3" fillId="4" borderId="24" xfId="65" applyNumberFormat="1" applyFont="1" applyBorder="1" applyAlignment="1">
      <alignment/>
      <protection/>
    </xf>
    <xf numFmtId="181" fontId="1" fillId="4" borderId="25" xfId="66" applyNumberFormat="1" applyFont="1" applyBorder="1" applyAlignment="1" applyProtection="1">
      <alignment horizontal="right" vertical="center" wrapText="1"/>
      <protection/>
    </xf>
    <xf numFmtId="4" fontId="1" fillId="4" borderId="7" xfId="50" applyNumberFormat="1" applyFont="1" applyFill="1" applyBorder="1" applyAlignment="1" applyProtection="1">
      <alignment horizontal="right" vertical="center" wrapText="1"/>
      <protection/>
    </xf>
    <xf numFmtId="4" fontId="1" fillId="21" borderId="7" xfId="50" applyNumberFormat="1" applyFont="1" applyBorder="1" applyAlignment="1" applyProtection="1">
      <alignment horizontal="right" vertical="center" wrapText="1"/>
      <protection locked="0"/>
    </xf>
    <xf numFmtId="4" fontId="1" fillId="21" borderId="26" xfId="50" applyNumberFormat="1" applyFont="1" applyBorder="1" applyAlignment="1" applyProtection="1">
      <alignment horizontal="right" vertical="center" wrapText="1"/>
      <protection locked="0"/>
    </xf>
    <xf numFmtId="0" fontId="1" fillId="0" borderId="0" xfId="56" applyFont="1" applyFill="1" applyAlignment="1" applyProtection="1">
      <alignment vertical="center" wrapText="1"/>
      <protection/>
    </xf>
    <xf numFmtId="4" fontId="1" fillId="4" borderId="25" xfId="66" applyNumberFormat="1" applyFont="1" applyFill="1" applyBorder="1" applyAlignment="1" applyProtection="1">
      <alignment horizontal="right" vertical="center" wrapText="1"/>
      <protection/>
    </xf>
    <xf numFmtId="181" fontId="3" fillId="4" borderId="25" xfId="66" applyNumberFormat="1" applyFont="1" applyBorder="1" applyAlignment="1" applyProtection="1">
      <alignment horizontal="right" vertical="center" wrapText="1"/>
      <protection/>
    </xf>
    <xf numFmtId="181" fontId="1" fillId="21" borderId="7" xfId="50" applyNumberFormat="1" applyFont="1" applyBorder="1" applyAlignment="1" applyProtection="1">
      <alignment horizontal="right" vertical="center" wrapText="1"/>
      <protection locked="0"/>
    </xf>
    <xf numFmtId="4" fontId="1" fillId="4" borderId="26" xfId="50" applyNumberFormat="1" applyFont="1" applyFill="1" applyBorder="1" applyAlignment="1" applyProtection="1">
      <alignment horizontal="right" vertical="center" wrapText="1"/>
      <protection/>
    </xf>
    <xf numFmtId="0" fontId="3" fillId="0" borderId="27" xfId="56" applyFont="1" applyBorder="1" applyAlignment="1" applyProtection="1">
      <alignment horizontal="right" vertical="center" wrapText="1"/>
      <protection/>
    </xf>
    <xf numFmtId="180" fontId="6" fillId="4" borderId="28" xfId="44" applyNumberFormat="1" applyFont="1" applyFill="1" applyBorder="1" applyAlignment="1">
      <alignment/>
      <protection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4" fontId="8" fillId="25" borderId="7" xfId="50" applyNumberFormat="1" applyFont="1" applyFill="1" applyBorder="1" applyAlignment="1" applyProtection="1">
      <alignment vertical="center" wrapText="1"/>
      <protection/>
    </xf>
    <xf numFmtId="0" fontId="9" fillId="25" borderId="7" xfId="0" applyFont="1" applyFill="1" applyBorder="1" applyAlignment="1">
      <alignment vertical="center" wrapText="1"/>
    </xf>
    <xf numFmtId="4" fontId="8" fillId="21" borderId="7" xfId="50" applyNumberFormat="1" applyFont="1" applyBorder="1" applyAlignment="1" applyProtection="1">
      <alignment horizontal="right" vertical="center" wrapText="1"/>
      <protection locked="0"/>
    </xf>
    <xf numFmtId="181" fontId="0" fillId="0" borderId="0" xfId="0" applyNumberFormat="1" applyAlignment="1">
      <alignment/>
    </xf>
    <xf numFmtId="0" fontId="0" fillId="25" borderId="25" xfId="0" applyFont="1" applyFill="1" applyBorder="1" applyAlignment="1">
      <alignment vertical="center" wrapText="1"/>
    </xf>
    <xf numFmtId="0" fontId="0" fillId="25" borderId="7" xfId="0" applyFont="1" applyFill="1" applyBorder="1" applyAlignment="1">
      <alignment vertical="center" wrapText="1"/>
    </xf>
    <xf numFmtId="0" fontId="0" fillId="25" borderId="26" xfId="0" applyFont="1" applyFill="1" applyBorder="1" applyAlignment="1">
      <alignment vertical="center" wrapText="1"/>
    </xf>
    <xf numFmtId="181" fontId="3" fillId="4" borderId="36" xfId="60" applyNumberFormat="1" applyFont="1" applyFill="1" applyBorder="1" applyAlignment="1" applyProtection="1">
      <alignment horizontal="right" vertical="center" wrapText="1"/>
      <protection/>
    </xf>
    <xf numFmtId="4" fontId="10" fillId="21" borderId="37" xfId="50" applyNumberFormat="1" applyFont="1" applyBorder="1" applyAlignment="1" applyProtection="1">
      <alignment/>
      <protection locked="0"/>
    </xf>
    <xf numFmtId="10" fontId="10" fillId="26" borderId="38" xfId="45" applyNumberFormat="1" applyFont="1" applyFill="1" applyBorder="1" applyAlignment="1">
      <alignment vertical="center"/>
    </xf>
    <xf numFmtId="10" fontId="10" fillId="26" borderId="37" xfId="45" applyNumberFormat="1" applyFont="1" applyFill="1" applyBorder="1" applyAlignment="1">
      <alignment vertical="center"/>
    </xf>
    <xf numFmtId="181" fontId="10" fillId="26" borderId="39" xfId="50" applyNumberFormat="1" applyFont="1" applyFill="1" applyBorder="1" applyAlignment="1" applyProtection="1">
      <alignment/>
      <protection locked="0"/>
    </xf>
    <xf numFmtId="181" fontId="10" fillId="26" borderId="37" xfId="50" applyNumberFormat="1" applyFont="1" applyFill="1" applyBorder="1" applyAlignment="1" applyProtection="1">
      <alignment horizontal="right" vertical="center" wrapText="1"/>
      <protection/>
    </xf>
    <xf numFmtId="4" fontId="10" fillId="21" borderId="37" xfId="50" applyNumberFormat="1" applyFont="1" applyBorder="1" applyAlignment="1" applyProtection="1">
      <alignment horizontal="right" vertical="center" wrapText="1"/>
      <protection locked="0"/>
    </xf>
    <xf numFmtId="4" fontId="10" fillId="27" borderId="37" xfId="50" applyNumberFormat="1" applyFont="1" applyFill="1" applyBorder="1" applyAlignment="1" applyProtection="1">
      <alignment horizontal="right" vertical="center" wrapText="1"/>
      <protection locked="0"/>
    </xf>
    <xf numFmtId="181" fontId="10" fillId="21" borderId="37" xfId="50" applyNumberFormat="1" applyFont="1" applyBorder="1" applyAlignment="1" applyProtection="1">
      <alignment horizontal="right" vertical="center" wrapText="1"/>
      <protection locked="0"/>
    </xf>
    <xf numFmtId="4" fontId="10" fillId="26" borderId="37" xfId="60" applyNumberFormat="1" applyFont="1" applyFill="1" applyBorder="1" applyAlignment="1" applyProtection="1">
      <alignment horizontal="right" vertical="center" wrapText="1"/>
      <protection/>
    </xf>
    <xf numFmtId="4" fontId="10" fillId="26" borderId="7" xfId="50" applyNumberFormat="1" applyFont="1" applyFill="1" applyBorder="1" applyAlignment="1" applyProtection="1">
      <alignment horizontal="right" vertical="center" wrapText="1"/>
      <protection/>
    </xf>
    <xf numFmtId="4" fontId="1" fillId="21" borderId="40" xfId="50" applyNumberFormat="1" applyFont="1" applyBorder="1" applyAlignment="1" applyProtection="1">
      <alignment horizontal="right" vertical="center" wrapText="1"/>
      <protection locked="0"/>
    </xf>
    <xf numFmtId="4" fontId="1" fillId="4" borderId="24" xfId="66" applyNumberFormat="1" applyFont="1" applyBorder="1" applyAlignment="1" applyProtection="1">
      <alignment horizontal="right" vertical="center" wrapText="1"/>
      <protection/>
    </xf>
    <xf numFmtId="4" fontId="10" fillId="26" borderId="39" xfId="60" applyNumberFormat="1" applyFont="1" applyFill="1" applyBorder="1" applyAlignment="1" applyProtection="1">
      <alignment horizontal="right" vertical="center" wrapText="1"/>
      <protection/>
    </xf>
    <xf numFmtId="4" fontId="10" fillId="21" borderId="7" xfId="50" applyNumberFormat="1" applyFont="1" applyBorder="1" applyAlignment="1" applyProtection="1">
      <alignment horizontal="right" vertical="center" wrapText="1"/>
      <protection locked="0"/>
    </xf>
    <xf numFmtId="4" fontId="10" fillId="27" borderId="7" xfId="50" applyNumberFormat="1" applyFont="1" applyFill="1" applyBorder="1" applyAlignment="1" applyProtection="1">
      <alignment horizontal="right" vertical="center" wrapText="1"/>
      <protection locked="0"/>
    </xf>
    <xf numFmtId="4" fontId="10" fillId="4" borderId="25" xfId="66" applyNumberFormat="1" applyFont="1" applyBorder="1" applyAlignment="1" applyProtection="1">
      <alignment horizontal="right" vertical="center" wrapText="1"/>
      <protection/>
    </xf>
    <xf numFmtId="4" fontId="10" fillId="26" borderId="26" xfId="50" applyNumberFormat="1" applyFont="1" applyFill="1" applyBorder="1" applyAlignment="1" applyProtection="1">
      <alignment horizontal="right" vertical="center" wrapText="1"/>
      <protection/>
    </xf>
    <xf numFmtId="4" fontId="10" fillId="21" borderId="26" xfId="50" applyNumberFormat="1" applyFont="1" applyBorder="1" applyAlignment="1" applyProtection="1">
      <alignment horizontal="right" vertical="center" wrapText="1"/>
      <protection locked="0"/>
    </xf>
    <xf numFmtId="4" fontId="10" fillId="26" borderId="25" xfId="66" applyNumberFormat="1" applyFont="1" applyFill="1" applyBorder="1" applyAlignment="1" applyProtection="1">
      <alignment horizontal="right" vertical="center" wrapText="1"/>
      <protection/>
    </xf>
    <xf numFmtId="4" fontId="10" fillId="27" borderId="26" xfId="50" applyNumberFormat="1" applyFont="1" applyFill="1" applyBorder="1" applyAlignment="1" applyProtection="1">
      <alignment horizontal="right" vertical="center" wrapText="1"/>
      <protection locked="0"/>
    </xf>
    <xf numFmtId="181" fontId="11" fillId="4" borderId="25" xfId="66" applyNumberFormat="1" applyFont="1" applyBorder="1" applyAlignment="1" applyProtection="1">
      <alignment horizontal="right" vertical="center" wrapText="1"/>
      <protection/>
    </xf>
    <xf numFmtId="4" fontId="11" fillId="26" borderId="41" xfId="60" applyNumberFormat="1" applyFont="1" applyFill="1" applyBorder="1" applyAlignment="1" applyProtection="1">
      <alignment horizontal="right" vertical="center" wrapText="1"/>
      <protection/>
    </xf>
    <xf numFmtId="4" fontId="10" fillId="26" borderId="42" xfId="60" applyNumberFormat="1" applyFont="1" applyFill="1" applyBorder="1" applyAlignment="1" applyProtection="1">
      <alignment horizontal="right" vertical="center" wrapText="1"/>
      <protection/>
    </xf>
    <xf numFmtId="4" fontId="10" fillId="4" borderId="43" xfId="66" applyNumberFormat="1" applyFont="1" applyBorder="1" applyAlignment="1" applyProtection="1">
      <alignment horizontal="right" vertical="center" wrapText="1"/>
      <protection/>
    </xf>
    <xf numFmtId="4" fontId="10" fillId="21" borderId="44" xfId="50" applyNumberFormat="1" applyFont="1" applyBorder="1" applyAlignment="1" applyProtection="1">
      <alignment horizontal="right" vertical="center" wrapText="1"/>
      <protection locked="0"/>
    </xf>
    <xf numFmtId="181" fontId="11" fillId="4" borderId="45" xfId="66" applyNumberFormat="1" applyFont="1" applyBorder="1" applyAlignment="1" applyProtection="1">
      <alignment horizontal="right" vertical="center" wrapText="1"/>
      <protection/>
    </xf>
    <xf numFmtId="181" fontId="10" fillId="26" borderId="46" xfId="50" applyNumberFormat="1" applyFont="1" applyFill="1" applyBorder="1" applyAlignment="1" applyProtection="1">
      <alignment horizontal="right" vertical="center" wrapText="1"/>
      <protection/>
    </xf>
    <xf numFmtId="181" fontId="10" fillId="26" borderId="26" xfId="50" applyNumberFormat="1" applyFont="1" applyFill="1" applyBorder="1" applyAlignment="1" applyProtection="1">
      <alignment horizontal="right" vertical="center" wrapText="1"/>
      <protection/>
    </xf>
    <xf numFmtId="4" fontId="12" fillId="4" borderId="47" xfId="66" applyNumberFormat="1" applyFont="1" applyBorder="1" applyAlignment="1" applyProtection="1">
      <alignment horizontal="right" vertical="center" wrapText="1"/>
      <protection/>
    </xf>
    <xf numFmtId="4" fontId="12" fillId="4" borderId="48" xfId="66" applyNumberFormat="1" applyFont="1" applyBorder="1" applyAlignment="1" applyProtection="1">
      <alignment horizontal="right" vertical="center" wrapText="1"/>
      <protection/>
    </xf>
    <xf numFmtId="4" fontId="12" fillId="4" borderId="49" xfId="66" applyNumberFormat="1" applyFont="1" applyBorder="1" applyAlignment="1" applyProtection="1">
      <alignment horizontal="right" vertical="center" wrapText="1"/>
      <protection/>
    </xf>
    <xf numFmtId="4" fontId="1" fillId="4" borderId="17" xfId="66" applyNumberFormat="1" applyFont="1" applyBorder="1" applyAlignment="1" applyProtection="1">
      <alignment horizontal="right" vertical="center" wrapText="1"/>
      <protection/>
    </xf>
    <xf numFmtId="4" fontId="1" fillId="21" borderId="19" xfId="50" applyNumberFormat="1" applyFont="1" applyBorder="1" applyAlignment="1" applyProtection="1">
      <alignment horizontal="right" vertical="center" wrapText="1"/>
      <protection locked="0"/>
    </xf>
    <xf numFmtId="4" fontId="1" fillId="21" borderId="18" xfId="50" applyNumberFormat="1" applyFont="1" applyBorder="1" applyAlignment="1" applyProtection="1">
      <alignment horizontal="right" vertical="center" wrapText="1"/>
      <protection locked="0"/>
    </xf>
    <xf numFmtId="4" fontId="1" fillId="21" borderId="50" xfId="50" applyNumberFormat="1" applyFont="1" applyBorder="1" applyAlignment="1" applyProtection="1">
      <alignment horizontal="right" vertical="center" wrapText="1"/>
      <protection locked="0"/>
    </xf>
    <xf numFmtId="4" fontId="10" fillId="26" borderId="51" xfId="50" applyNumberFormat="1" applyFont="1" applyFill="1" applyBorder="1" applyAlignment="1" applyProtection="1">
      <alignment horizontal="right" vertical="center" wrapText="1"/>
      <protection/>
    </xf>
    <xf numFmtId="4" fontId="10" fillId="26" borderId="52" xfId="50" applyNumberFormat="1" applyFont="1" applyFill="1" applyBorder="1" applyAlignment="1" applyProtection="1">
      <alignment horizontal="right" vertical="center" wrapText="1"/>
      <protection/>
    </xf>
    <xf numFmtId="4" fontId="10" fillId="21" borderId="53" xfId="50" applyNumberFormat="1" applyFont="1" applyBorder="1" applyAlignment="1" applyProtection="1">
      <alignment horizontal="right" vertical="center" wrapText="1"/>
      <protection locked="0"/>
    </xf>
    <xf numFmtId="4" fontId="1" fillId="25" borderId="7" xfId="50" applyNumberFormat="1" applyFont="1" applyFill="1" applyBorder="1" applyAlignment="1" applyProtection="1">
      <alignment vertical="center" wrapText="1"/>
      <protection locked="0"/>
    </xf>
    <xf numFmtId="4" fontId="1" fillId="0" borderId="0" xfId="50" applyNumberFormat="1" applyFont="1" applyFill="1" applyBorder="1" applyAlignment="1" applyProtection="1">
      <alignment vertical="center" wrapText="1"/>
      <protection locked="0"/>
    </xf>
    <xf numFmtId="4" fontId="1" fillId="0" borderId="16" xfId="50" applyNumberFormat="1" applyFont="1" applyFill="1" applyBorder="1" applyAlignment="1" applyProtection="1">
      <alignment vertical="center" wrapText="1"/>
      <protection locked="0"/>
    </xf>
    <xf numFmtId="4" fontId="1" fillId="25" borderId="25" xfId="50" applyNumberFormat="1" applyFont="1" applyFill="1" applyBorder="1" applyAlignment="1" applyProtection="1">
      <alignment vertical="center" wrapText="1"/>
      <protection locked="0"/>
    </xf>
    <xf numFmtId="4" fontId="1" fillId="25" borderId="26" xfId="50" applyNumberFormat="1" applyFont="1" applyFill="1" applyBorder="1" applyAlignment="1" applyProtection="1">
      <alignment vertical="center" wrapText="1"/>
      <protection locked="0"/>
    </xf>
    <xf numFmtId="4" fontId="10" fillId="21" borderId="54" xfId="50" applyNumberFormat="1" applyFont="1" applyBorder="1" applyAlignment="1" applyProtection="1">
      <alignment/>
      <protection locked="0"/>
    </xf>
    <xf numFmtId="181" fontId="10" fillId="21" borderId="55" xfId="50" applyNumberFormat="1" applyFont="1" applyBorder="1" applyAlignment="1" applyProtection="1">
      <alignment/>
      <protection locked="0"/>
    </xf>
    <xf numFmtId="181" fontId="10" fillId="21" borderId="44" xfId="50" applyNumberFormat="1" applyFont="1" applyBorder="1" applyAlignment="1" applyProtection="1">
      <alignment/>
      <protection locked="0"/>
    </xf>
    <xf numFmtId="10" fontId="10" fillId="26" borderId="56" xfId="45" applyNumberFormat="1" applyFont="1" applyFill="1" applyBorder="1" applyAlignment="1">
      <alignment vertical="center"/>
    </xf>
    <xf numFmtId="181" fontId="10" fillId="26" borderId="42" xfId="50" applyNumberFormat="1" applyFont="1" applyFill="1" applyBorder="1" applyAlignment="1" applyProtection="1">
      <alignment/>
      <protection locked="0"/>
    </xf>
    <xf numFmtId="181" fontId="10" fillId="26" borderId="44" xfId="50" applyNumberFormat="1" applyFont="1" applyFill="1" applyBorder="1" applyAlignment="1" applyProtection="1">
      <alignment horizontal="right" vertical="center" wrapText="1"/>
      <protection/>
    </xf>
    <xf numFmtId="4" fontId="10" fillId="27" borderId="44" xfId="50" applyNumberFormat="1" applyFont="1" applyFill="1" applyBorder="1" applyAlignment="1" applyProtection="1">
      <alignment horizontal="right" vertical="center" wrapText="1"/>
      <protection locked="0"/>
    </xf>
    <xf numFmtId="181" fontId="10" fillId="21" borderId="44" xfId="50" applyNumberFormat="1" applyFont="1" applyBorder="1" applyAlignment="1" applyProtection="1">
      <alignment horizontal="right" vertical="center" wrapText="1"/>
      <protection locked="0"/>
    </xf>
    <xf numFmtId="4" fontId="10" fillId="26" borderId="44" xfId="60" applyNumberFormat="1" applyFont="1" applyFill="1" applyBorder="1" applyAlignment="1" applyProtection="1">
      <alignment horizontal="right" vertical="center" wrapText="1"/>
      <protection/>
    </xf>
    <xf numFmtId="181" fontId="3" fillId="4" borderId="26" xfId="50" applyNumberFormat="1" applyFont="1" applyFill="1" applyBorder="1" applyAlignment="1" applyProtection="1">
      <alignment horizontal="right" vertical="center" wrapText="1"/>
      <protection/>
    </xf>
    <xf numFmtId="0" fontId="9" fillId="25" borderId="26" xfId="0" applyFont="1" applyFill="1" applyBorder="1" applyAlignment="1">
      <alignment vertical="center" wrapText="1"/>
    </xf>
    <xf numFmtId="181" fontId="1" fillId="21" borderId="26" xfId="50" applyNumberFormat="1" applyFont="1" applyBorder="1" applyAlignment="1" applyProtection="1">
      <alignment horizontal="right" vertical="center" wrapText="1"/>
      <protection locked="0"/>
    </xf>
    <xf numFmtId="181" fontId="1" fillId="21" borderId="18" xfId="50" applyNumberFormat="1" applyFont="1" applyBorder="1" applyAlignment="1" applyProtection="1">
      <alignment horizontal="right" vertical="center" wrapText="1"/>
      <protection locked="0"/>
    </xf>
    <xf numFmtId="181" fontId="1" fillId="21" borderId="50" xfId="50" applyNumberFormat="1" applyFont="1" applyBorder="1" applyAlignment="1" applyProtection="1">
      <alignment horizontal="right" vertical="center" wrapText="1"/>
      <protection locked="0"/>
    </xf>
    <xf numFmtId="0" fontId="1" fillId="0" borderId="57" xfId="44" applyFont="1" applyFill="1" applyBorder="1" applyAlignment="1" applyProtection="1" quotePrefix="1">
      <alignment horizontal="left" vertical="center" wrapText="1" indent="1"/>
      <protection/>
    </xf>
    <xf numFmtId="0" fontId="1" fillId="0" borderId="36" xfId="55" applyFont="1" applyFill="1" applyBorder="1" applyAlignment="1" applyProtection="1" quotePrefix="1">
      <alignment horizontal="left" vertical="center" wrapText="1" indent="1"/>
      <protection/>
    </xf>
    <xf numFmtId="0" fontId="1" fillId="0" borderId="36" xfId="44" applyFont="1" applyFill="1" applyBorder="1" applyAlignment="1" applyProtection="1" quotePrefix="1">
      <alignment horizontal="left" vertical="center" wrapText="1" indent="1"/>
      <protection/>
    </xf>
    <xf numFmtId="0" fontId="1" fillId="24" borderId="36" xfId="55" applyFont="1" applyFill="1" applyBorder="1" applyAlignment="1" applyProtection="1" quotePrefix="1">
      <alignment horizontal="left" vertical="center" wrapText="1" indent="1"/>
      <protection/>
    </xf>
    <xf numFmtId="0" fontId="1" fillId="0" borderId="36" xfId="55" applyFont="1" applyFill="1" applyBorder="1" applyAlignment="1" applyProtection="1">
      <alignment horizontal="left" vertical="center" wrapText="1" indent="1"/>
      <protection/>
    </xf>
    <xf numFmtId="16" fontId="1" fillId="0" borderId="36" xfId="55" applyNumberFormat="1" applyFont="1" applyFill="1" applyBorder="1" applyAlignment="1" applyProtection="1" quotePrefix="1">
      <alignment horizontal="left" vertical="center" wrapText="1" indent="1"/>
      <protection/>
    </xf>
    <xf numFmtId="16" fontId="7" fillId="0" borderId="36" xfId="55" applyNumberFormat="1" applyFont="1" applyFill="1" applyBorder="1" applyAlignment="1" applyProtection="1">
      <alignment horizontal="left" vertical="center" wrapText="1" indent="1"/>
      <protection/>
    </xf>
    <xf numFmtId="49" fontId="1" fillId="0" borderId="36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58" xfId="55" applyFont="1" applyFill="1" applyBorder="1" applyAlignment="1" applyProtection="1">
      <alignment vertical="center" wrapText="1"/>
      <protection/>
    </xf>
    <xf numFmtId="0" fontId="3" fillId="0" borderId="59" xfId="44" applyFont="1" applyFill="1" applyBorder="1" applyAlignment="1" applyProtection="1">
      <alignment horizontal="left" vertical="center" wrapText="1"/>
      <protection/>
    </xf>
    <xf numFmtId="0" fontId="1" fillId="0" borderId="59" xfId="55" applyFont="1" applyBorder="1" applyAlignment="1" applyProtection="1">
      <alignment horizontal="left" vertical="center" wrapText="1" indent="1"/>
      <protection/>
    </xf>
    <xf numFmtId="0" fontId="3" fillId="0" borderId="59" xfId="55" applyFont="1" applyFill="1" applyBorder="1" applyAlignment="1" applyProtection="1">
      <alignment vertical="center" wrapText="1"/>
      <protection/>
    </xf>
    <xf numFmtId="0" fontId="1" fillId="24" borderId="59" xfId="55" applyFont="1" applyFill="1" applyBorder="1" applyAlignment="1" applyProtection="1">
      <alignment horizontal="left" vertical="center" wrapText="1" indent="1"/>
      <protection/>
    </xf>
    <xf numFmtId="0" fontId="3" fillId="0" borderId="59" xfId="55" applyFont="1" applyBorder="1" applyAlignment="1" applyProtection="1">
      <alignment vertical="center" wrapText="1"/>
      <protection/>
    </xf>
    <xf numFmtId="0" fontId="1" fillId="0" borderId="59" xfId="55" applyFont="1" applyFill="1" applyBorder="1" applyAlignment="1" applyProtection="1">
      <alignment horizontal="left" vertical="center" wrapText="1" indent="1"/>
      <protection/>
    </xf>
    <xf numFmtId="0" fontId="1" fillId="0" borderId="59" xfId="55" applyFont="1" applyFill="1" applyBorder="1" applyAlignment="1" applyProtection="1">
      <alignment horizontal="left" vertical="center" wrapText="1" indent="2" shrinkToFit="1"/>
      <protection/>
    </xf>
    <xf numFmtId="0" fontId="0" fillId="0" borderId="59" xfId="55" applyFont="1" applyFill="1" applyBorder="1" applyAlignment="1" applyProtection="1">
      <alignment horizontal="left" vertical="center" wrapText="1" indent="2" shrinkToFit="1"/>
      <protection/>
    </xf>
    <xf numFmtId="0" fontId="1" fillId="0" borderId="59" xfId="55" applyFont="1" applyFill="1" applyBorder="1" applyAlignment="1" applyProtection="1">
      <alignment horizontal="left" vertical="center" wrapText="1" indent="2"/>
      <protection/>
    </xf>
    <xf numFmtId="0" fontId="1" fillId="0" borderId="59" xfId="55" applyFont="1" applyFill="1" applyBorder="1" applyAlignment="1" applyProtection="1">
      <alignment horizontal="left" vertical="center" wrapText="1" indent="3"/>
      <protection/>
    </xf>
    <xf numFmtId="0" fontId="0" fillId="0" borderId="59" xfId="55" applyFont="1" applyFill="1" applyBorder="1" applyAlignment="1" applyProtection="1">
      <alignment horizontal="left" vertical="center" wrapText="1" indent="2"/>
      <protection/>
    </xf>
    <xf numFmtId="0" fontId="3" fillId="0" borderId="60" xfId="55" applyFont="1" applyFill="1" applyBorder="1" applyAlignment="1" applyProtection="1">
      <alignment horizontal="left" vertical="center" wrapText="1" indent="1"/>
      <protection/>
    </xf>
    <xf numFmtId="180" fontId="11" fillId="26" borderId="28" xfId="45" applyNumberFormat="1" applyFont="1" applyFill="1" applyBorder="1" applyAlignment="1">
      <alignment horizontal="right"/>
    </xf>
    <xf numFmtId="181" fontId="10" fillId="21" borderId="61" xfId="50" applyNumberFormat="1" applyFont="1" applyBorder="1" applyAlignment="1" applyProtection="1">
      <alignment horizontal="right"/>
      <protection locked="0"/>
    </xf>
    <xf numFmtId="181" fontId="10" fillId="21" borderId="62" xfId="50" applyNumberFormat="1" applyFont="1" applyBorder="1" applyAlignment="1" applyProtection="1">
      <alignment horizontal="right"/>
      <protection locked="0"/>
    </xf>
    <xf numFmtId="180" fontId="11" fillId="26" borderId="25" xfId="45" applyNumberFormat="1" applyFont="1" applyFill="1" applyBorder="1" applyAlignment="1">
      <alignment horizontal="right"/>
    </xf>
    <xf numFmtId="181" fontId="10" fillId="21" borderId="7" xfId="50" applyNumberFormat="1" applyFont="1" applyBorder="1" applyAlignment="1" applyProtection="1">
      <alignment horizontal="right"/>
      <protection locked="0"/>
    </xf>
    <xf numFmtId="181" fontId="10" fillId="21" borderId="26" xfId="50" applyNumberFormat="1" applyFont="1" applyBorder="1" applyAlignment="1" applyProtection="1">
      <alignment horizontal="right"/>
      <protection locked="0"/>
    </xf>
    <xf numFmtId="10" fontId="10" fillId="26" borderId="25" xfId="45" applyNumberFormat="1" applyFont="1" applyFill="1" applyBorder="1" applyAlignment="1">
      <alignment horizontal="right" vertical="center"/>
    </xf>
    <xf numFmtId="10" fontId="10" fillId="26" borderId="7" xfId="45" applyNumberFormat="1" applyFont="1" applyFill="1" applyBorder="1" applyAlignment="1">
      <alignment horizontal="right" vertical="center"/>
    </xf>
    <xf numFmtId="10" fontId="10" fillId="26" borderId="26" xfId="45" applyNumberFormat="1" applyFont="1" applyFill="1" applyBorder="1" applyAlignment="1">
      <alignment horizontal="right" vertical="center"/>
    </xf>
    <xf numFmtId="181" fontId="11" fillId="4" borderId="25" xfId="65" applyNumberFormat="1" applyFont="1" applyBorder="1" applyAlignment="1">
      <alignment horizontal="right"/>
      <protection/>
    </xf>
    <xf numFmtId="181" fontId="10" fillId="26" borderId="7" xfId="50" applyNumberFormat="1" applyFont="1" applyFill="1" applyBorder="1" applyAlignment="1" applyProtection="1">
      <alignment horizontal="right"/>
      <protection locked="0"/>
    </xf>
    <xf numFmtId="181" fontId="10" fillId="26" borderId="26" xfId="50" applyNumberFormat="1" applyFont="1" applyFill="1" applyBorder="1" applyAlignment="1" applyProtection="1">
      <alignment horizontal="right"/>
      <protection locked="0"/>
    </xf>
    <xf numFmtId="181" fontId="8" fillId="21" borderId="25" xfId="66" applyNumberFormat="1" applyFont="1" applyFill="1" applyBorder="1" applyAlignment="1" applyProtection="1">
      <alignment horizontal="right" vertical="center" wrapText="1"/>
      <protection/>
    </xf>
    <xf numFmtId="181" fontId="1" fillId="4" borderId="17" xfId="66" applyNumberFormat="1" applyFont="1" applyBorder="1" applyAlignment="1" applyProtection="1">
      <alignment horizontal="right" vertical="center" wrapText="1"/>
      <protection/>
    </xf>
    <xf numFmtId="181" fontId="1" fillId="21" borderId="25" xfId="66" applyNumberFormat="1" applyFont="1" applyFill="1" applyBorder="1" applyAlignment="1" applyProtection="1">
      <alignment horizontal="right" vertical="center" wrapText="1"/>
      <protection/>
    </xf>
    <xf numFmtId="181" fontId="1" fillId="4" borderId="24" xfId="66" applyNumberFormat="1" applyFont="1" applyBorder="1" applyAlignment="1" applyProtection="1">
      <alignment horizontal="right" vertical="center" wrapText="1"/>
      <protection/>
    </xf>
    <xf numFmtId="181" fontId="1" fillId="4" borderId="26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0" fontId="1" fillId="0" borderId="27" xfId="56" applyFont="1" applyBorder="1" applyAlignment="1" applyProtection="1">
      <alignment horizontal="center" vertical="center" wrapText="1"/>
      <protection/>
    </xf>
    <xf numFmtId="0" fontId="3" fillId="0" borderId="63" xfId="44" applyFont="1" applyFill="1" applyBorder="1" applyAlignment="1" applyProtection="1">
      <alignment horizontal="center" vertical="center" wrapText="1"/>
      <protection/>
    </xf>
    <xf numFmtId="0" fontId="3" fillId="0" borderId="64" xfId="44" applyFont="1" applyFill="1" applyBorder="1" applyAlignment="1" applyProtection="1">
      <alignment horizontal="center" vertical="center" wrapText="1"/>
      <protection/>
    </xf>
    <xf numFmtId="0" fontId="3" fillId="7" borderId="63" xfId="56" applyFont="1" applyFill="1" applyBorder="1" applyAlignment="1" applyProtection="1">
      <alignment horizontal="center" vertical="center" wrapText="1"/>
      <protection/>
    </xf>
    <xf numFmtId="0" fontId="3" fillId="7" borderId="64" xfId="56" applyFont="1" applyFill="1" applyBorder="1" applyAlignment="1" applyProtection="1">
      <alignment horizontal="center" vertical="center" wrapText="1"/>
      <protection/>
    </xf>
    <xf numFmtId="0" fontId="3" fillId="7" borderId="65" xfId="56" applyFont="1" applyFill="1" applyBorder="1" applyAlignment="1" applyProtection="1">
      <alignment horizontal="center" vertical="center" wrapText="1"/>
      <protection/>
    </xf>
    <xf numFmtId="0" fontId="3" fillId="7" borderId="31" xfId="56" applyFont="1" applyFill="1" applyBorder="1" applyAlignment="1" applyProtection="1">
      <alignment horizontal="center" vertical="center" wrapText="1"/>
      <protection/>
    </xf>
    <xf numFmtId="0" fontId="3" fillId="7" borderId="32" xfId="56" applyFont="1" applyFill="1" applyBorder="1" applyAlignment="1" applyProtection="1">
      <alignment horizontal="center" vertical="center" wrapText="1"/>
      <protection/>
    </xf>
    <xf numFmtId="0" fontId="3" fillId="7" borderId="33" xfId="56" applyFont="1" applyFill="1" applyBorder="1" applyAlignment="1" applyProtection="1">
      <alignment horizontal="center" vertical="center" wrapText="1"/>
      <protection/>
    </xf>
    <xf numFmtId="0" fontId="3" fillId="0" borderId="28" xfId="49" applyFont="1" applyBorder="1" applyAlignment="1" applyProtection="1">
      <alignment horizontal="center" vertical="center" wrapText="1"/>
      <protection/>
    </xf>
    <xf numFmtId="0" fontId="3" fillId="0" borderId="17" xfId="49" applyFont="1" applyBorder="1" applyAlignment="1" applyProtection="1">
      <alignment horizontal="center" vertical="center" wrapText="1"/>
      <protection/>
    </xf>
    <xf numFmtId="0" fontId="3" fillId="0" borderId="62" xfId="49" applyFont="1" applyBorder="1" applyAlignment="1" applyProtection="1">
      <alignment horizontal="center" vertical="center" wrapText="1"/>
      <protection/>
    </xf>
    <xf numFmtId="0" fontId="3" fillId="0" borderId="18" xfId="49" applyFont="1" applyBorder="1" applyAlignment="1" applyProtection="1">
      <alignment horizontal="center" vertical="center" wrapText="1"/>
      <protection/>
    </xf>
    <xf numFmtId="0" fontId="3" fillId="0" borderId="61" xfId="49" applyFont="1" applyBorder="1" applyAlignment="1" applyProtection="1">
      <alignment horizontal="center" vertical="center" wrapText="1"/>
      <protection/>
    </xf>
    <xf numFmtId="0" fontId="3" fillId="0" borderId="66" xfId="49" applyFont="1" applyBorder="1" applyAlignment="1" applyProtection="1">
      <alignment horizontal="center" vertical="center" wrapText="1"/>
      <protection/>
    </xf>
    <xf numFmtId="185" fontId="10" fillId="21" borderId="44" xfId="50" applyNumberFormat="1" applyFont="1" applyBorder="1" applyAlignment="1" applyProtection="1">
      <alignment horizontal="right" vertical="center" wrapText="1"/>
      <protection locked="0"/>
    </xf>
    <xf numFmtId="183" fontId="3" fillId="4" borderId="25" xfId="66" applyNumberFormat="1" applyFont="1" applyBorder="1" applyAlignment="1" applyProtection="1">
      <alignment horizontal="right" vertical="center" wrapText="1"/>
      <protection/>
    </xf>
    <xf numFmtId="183" fontId="12" fillId="4" borderId="67" xfId="66" applyNumberFormat="1" applyFont="1" applyBorder="1" applyAlignment="1" applyProtection="1">
      <alignment horizontal="right" vertical="center" wrapText="1"/>
      <protection/>
    </xf>
    <xf numFmtId="183" fontId="12" fillId="4" borderId="68" xfId="66" applyNumberFormat="1" applyFont="1" applyBorder="1" applyAlignment="1" applyProtection="1">
      <alignment horizontal="right" vertical="center" wrapText="1"/>
      <protection/>
    </xf>
    <xf numFmtId="183" fontId="12" fillId="4" borderId="49" xfId="66" applyNumberFormat="1" applyFont="1" applyBorder="1" applyAlignment="1" applyProtection="1">
      <alignment horizontal="right" vertical="center" wrapText="1"/>
      <protection/>
    </xf>
    <xf numFmtId="186" fontId="1" fillId="4" borderId="25" xfId="66" applyNumberFormat="1" applyFont="1" applyBorder="1" applyAlignment="1" applyProtection="1">
      <alignment horizontal="right" vertical="center" wrapText="1"/>
      <protection/>
    </xf>
    <xf numFmtId="181" fontId="1" fillId="4" borderId="7" xfId="50" applyNumberFormat="1" applyFont="1" applyFill="1" applyBorder="1" applyAlignment="1" applyProtection="1">
      <alignment horizontal="righ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20-e2 detc.YANAO 2 (принята)" xfId="55"/>
    <cellStyle name="Обычный_PRIL1.ELECTR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_20-e2 detc.YANAO 2 (принята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er\eias$\PRIL2013\PRIL1.ELECTR.5.89%20(01.03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3">
        <row r="9">
          <cell r="F9">
            <v>2013</v>
          </cell>
        </row>
        <row r="11">
          <cell r="G11" t="str">
            <v>МП "Салехардэнерго" МО г. Салехард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40">
      <selection activeCell="N59" sqref="N59"/>
    </sheetView>
  </sheetViews>
  <sheetFormatPr defaultColWidth="9.140625" defaultRowHeight="12.75"/>
  <cols>
    <col min="1" max="1" width="3.28125" style="0" customWidth="1"/>
    <col min="2" max="2" width="3.00390625" style="0" customWidth="1"/>
    <col min="4" max="4" width="24.140625" style="0" customWidth="1"/>
    <col min="5" max="5" width="14.28125" style="0" customWidth="1"/>
    <col min="7" max="8" width="12.00390625" style="0" customWidth="1"/>
    <col min="9" max="9" width="15.421875" style="0" customWidth="1"/>
    <col min="10" max="11" width="11.28125" style="0" customWidth="1"/>
    <col min="12" max="12" width="11.00390625" style="0" customWidth="1"/>
    <col min="13" max="13" width="11.421875" style="0" customWidth="1"/>
    <col min="14" max="14" width="12.28125" style="0" customWidth="1"/>
    <col min="15" max="15" width="2.7109375" style="0" customWidth="1"/>
    <col min="17" max="17" width="10.140625" style="0" bestFit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46"/>
      <c r="J1" s="146"/>
      <c r="K1" s="146"/>
      <c r="L1" s="146"/>
      <c r="M1" s="146"/>
      <c r="N1" s="146"/>
      <c r="O1" s="29"/>
    </row>
    <row r="2" spans="1:15" ht="7.5" customHeight="1" thickBo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34.5" customHeight="1">
      <c r="A3" s="1"/>
      <c r="B3" s="5"/>
      <c r="C3" s="149" t="s">
        <v>63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6"/>
    </row>
    <row r="4" spans="1:15" ht="10.5" customHeight="1" thickBot="1">
      <c r="A4" s="1"/>
      <c r="B4" s="5"/>
      <c r="C4" s="152" t="s">
        <v>95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6"/>
    </row>
    <row r="5" spans="1:15" ht="6.75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5" ht="3" customHeight="1" thickBot="1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</row>
    <row r="7" spans="1:15" ht="18" customHeight="1">
      <c r="A7" s="1"/>
      <c r="B7" s="5"/>
      <c r="C7" s="155" t="s">
        <v>0</v>
      </c>
      <c r="D7" s="157" t="s">
        <v>1</v>
      </c>
      <c r="E7" s="155" t="s">
        <v>2</v>
      </c>
      <c r="F7" s="159"/>
      <c r="G7" s="159"/>
      <c r="H7" s="159"/>
      <c r="I7" s="160"/>
      <c r="J7" s="155" t="s">
        <v>3</v>
      </c>
      <c r="K7" s="159"/>
      <c r="L7" s="159"/>
      <c r="M7" s="159"/>
      <c r="N7" s="157"/>
      <c r="O7" s="6"/>
    </row>
    <row r="8" spans="1:15" ht="17.25" customHeight="1" thickBot="1">
      <c r="A8" s="1"/>
      <c r="B8" s="5"/>
      <c r="C8" s="156"/>
      <c r="D8" s="158"/>
      <c r="E8" s="8" t="s">
        <v>4</v>
      </c>
      <c r="F8" s="10" t="s">
        <v>5</v>
      </c>
      <c r="G8" s="10" t="s">
        <v>6</v>
      </c>
      <c r="H8" s="10" t="s">
        <v>7</v>
      </c>
      <c r="I8" s="11" t="s">
        <v>8</v>
      </c>
      <c r="J8" s="8" t="s">
        <v>4</v>
      </c>
      <c r="K8" s="10" t="s">
        <v>5</v>
      </c>
      <c r="L8" s="10" t="s">
        <v>6</v>
      </c>
      <c r="M8" s="10" t="s">
        <v>7</v>
      </c>
      <c r="N8" s="9" t="s">
        <v>8</v>
      </c>
      <c r="O8" s="6"/>
    </row>
    <row r="9" spans="1:15" ht="13.5" thickBot="1">
      <c r="A9" s="1"/>
      <c r="B9" s="5"/>
      <c r="C9" s="12">
        <v>1</v>
      </c>
      <c r="D9" s="13">
        <v>2</v>
      </c>
      <c r="E9" s="12">
        <v>3</v>
      </c>
      <c r="F9" s="14">
        <v>5</v>
      </c>
      <c r="G9" s="14">
        <v>6</v>
      </c>
      <c r="H9" s="14">
        <v>7</v>
      </c>
      <c r="I9" s="15">
        <v>8</v>
      </c>
      <c r="J9" s="12">
        <v>9</v>
      </c>
      <c r="K9" s="14">
        <v>11</v>
      </c>
      <c r="L9" s="14">
        <v>12</v>
      </c>
      <c r="M9" s="14">
        <v>13</v>
      </c>
      <c r="N9" s="13">
        <v>14</v>
      </c>
      <c r="O9" s="6"/>
    </row>
    <row r="10" spans="1:15" ht="13.5" thickBot="1">
      <c r="A10" s="1"/>
      <c r="B10" s="5"/>
      <c r="C10" s="147" t="s">
        <v>96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6"/>
    </row>
    <row r="11" spans="1:15" ht="23.25" customHeight="1">
      <c r="A11" s="1"/>
      <c r="B11" s="5"/>
      <c r="C11" s="107" t="s">
        <v>9</v>
      </c>
      <c r="D11" s="115" t="s">
        <v>10</v>
      </c>
      <c r="E11" s="30">
        <f>SUM(F11:I11)</f>
        <v>339615.38300000003</v>
      </c>
      <c r="F11" s="93">
        <v>0</v>
      </c>
      <c r="G11" s="93">
        <v>0</v>
      </c>
      <c r="H11" s="93">
        <v>339226.103</v>
      </c>
      <c r="I11" s="94">
        <v>389.28</v>
      </c>
      <c r="J11" s="128">
        <f>E11/8760</f>
        <v>38.76887933789955</v>
      </c>
      <c r="K11" s="129">
        <v>0</v>
      </c>
      <c r="L11" s="129">
        <v>0</v>
      </c>
      <c r="M11" s="129">
        <f>H11/8760</f>
        <v>38.72444098173516</v>
      </c>
      <c r="N11" s="130">
        <f>I11/8760</f>
        <v>0.04443835616438356</v>
      </c>
      <c r="O11" s="6"/>
    </row>
    <row r="12" spans="1:15" ht="22.5">
      <c r="A12" s="1"/>
      <c r="B12" s="5"/>
      <c r="C12" s="108" t="s">
        <v>11</v>
      </c>
      <c r="D12" s="116" t="s">
        <v>12</v>
      </c>
      <c r="E12" s="16">
        <f>SUM(F12:I12)</f>
        <v>10213.565</v>
      </c>
      <c r="F12" s="50">
        <v>0</v>
      </c>
      <c r="G12" s="50">
        <v>0</v>
      </c>
      <c r="H12" s="50">
        <v>0</v>
      </c>
      <c r="I12" s="95">
        <v>10213.565</v>
      </c>
      <c r="J12" s="131">
        <f>E12/8760</f>
        <v>1.1659320776255708</v>
      </c>
      <c r="K12" s="132">
        <v>0</v>
      </c>
      <c r="L12" s="132">
        <v>0</v>
      </c>
      <c r="M12" s="132">
        <v>0</v>
      </c>
      <c r="N12" s="133">
        <f>I12/8760</f>
        <v>1.1659320776255708</v>
      </c>
      <c r="O12" s="6"/>
    </row>
    <row r="13" spans="1:15" ht="12" customHeight="1">
      <c r="A13" s="1"/>
      <c r="B13" s="5"/>
      <c r="C13" s="109" t="s">
        <v>13</v>
      </c>
      <c r="D13" s="117" t="s">
        <v>14</v>
      </c>
      <c r="E13" s="18">
        <f>E12/E11</f>
        <v>0.030073917470340262</v>
      </c>
      <c r="F13" s="51">
        <f>IF(F11=0,0,F12/F11)</f>
        <v>0</v>
      </c>
      <c r="G13" s="51">
        <f>IF(G11=0,0,G12/G11)</f>
        <v>0</v>
      </c>
      <c r="H13" s="52">
        <f>IF(H11=0,0,H12/H11)</f>
        <v>0</v>
      </c>
      <c r="I13" s="96">
        <f>I12/E11</f>
        <v>0.030073917470340262</v>
      </c>
      <c r="J13" s="134">
        <f>J12/J11</f>
        <v>0.030073917470340262</v>
      </c>
      <c r="K13" s="135">
        <f>IF(K11=0,0,K12/K11)</f>
        <v>0</v>
      </c>
      <c r="L13" s="135">
        <f>IF(L11=0,0,L12/L11)</f>
        <v>0</v>
      </c>
      <c r="M13" s="135">
        <f>IF(M11=0,0,M12/M11)</f>
        <v>0</v>
      </c>
      <c r="N13" s="136">
        <f>N12/J11</f>
        <v>0.030073917470340262</v>
      </c>
      <c r="O13" s="6"/>
    </row>
    <row r="14" spans="1:15" ht="33.75">
      <c r="A14" s="1"/>
      <c r="B14" s="5"/>
      <c r="C14" s="108" t="s">
        <v>15</v>
      </c>
      <c r="D14" s="118" t="s">
        <v>16</v>
      </c>
      <c r="E14" s="19">
        <f>E11-E12</f>
        <v>329401.818</v>
      </c>
      <c r="F14" s="53">
        <f>SUM(F15:F16)</f>
        <v>0</v>
      </c>
      <c r="G14" s="53">
        <v>329401.818</v>
      </c>
      <c r="H14" s="53">
        <v>322460.791</v>
      </c>
      <c r="I14" s="97">
        <v>304516.493</v>
      </c>
      <c r="J14" s="137">
        <f>E14/8760</f>
        <v>37.60294726027398</v>
      </c>
      <c r="K14" s="138">
        <f>SUM(K15:K16)</f>
        <v>0</v>
      </c>
      <c r="L14" s="138">
        <f>G14/8760</f>
        <v>37.60294726027398</v>
      </c>
      <c r="M14" s="138">
        <f>H14/8760</f>
        <v>36.81059257990868</v>
      </c>
      <c r="N14" s="139">
        <f>I14/8760</f>
        <v>34.76215673515982</v>
      </c>
      <c r="O14" s="6"/>
    </row>
    <row r="15" spans="1:15" ht="12.75">
      <c r="A15" s="1"/>
      <c r="B15" s="5"/>
      <c r="C15" s="108" t="s">
        <v>17</v>
      </c>
      <c r="D15" s="117" t="s">
        <v>18</v>
      </c>
      <c r="E15" s="20">
        <f>E14</f>
        <v>329401.818</v>
      </c>
      <c r="F15" s="54">
        <f>F11-F12</f>
        <v>0</v>
      </c>
      <c r="G15" s="54">
        <f>G14</f>
        <v>329401.818</v>
      </c>
      <c r="H15" s="54">
        <f>H14</f>
        <v>322460.791</v>
      </c>
      <c r="I15" s="98">
        <f>I14</f>
        <v>304516.493</v>
      </c>
      <c r="J15" s="65">
        <f>SUM(K15:N15)</f>
        <v>0</v>
      </c>
      <c r="K15" s="59">
        <f>K11-K12</f>
        <v>0</v>
      </c>
      <c r="L15" s="59"/>
      <c r="M15" s="59"/>
      <c r="N15" s="66"/>
      <c r="O15" s="6"/>
    </row>
    <row r="16" spans="1:15" ht="12.75">
      <c r="A16" s="1"/>
      <c r="B16" s="5"/>
      <c r="C16" s="108" t="s">
        <v>19</v>
      </c>
      <c r="D16" s="117" t="s">
        <v>20</v>
      </c>
      <c r="E16" s="20">
        <f>SUM(F16:I16)</f>
        <v>0</v>
      </c>
      <c r="F16" s="55">
        <v>0</v>
      </c>
      <c r="G16" s="55">
        <v>0</v>
      </c>
      <c r="H16" s="55">
        <v>0</v>
      </c>
      <c r="I16" s="74">
        <v>0</v>
      </c>
      <c r="J16" s="65">
        <f>SUM(K16:N16)</f>
        <v>0</v>
      </c>
      <c r="K16" s="63">
        <v>0</v>
      </c>
      <c r="L16" s="63">
        <v>0</v>
      </c>
      <c r="M16" s="63">
        <v>0</v>
      </c>
      <c r="N16" s="67">
        <v>0</v>
      </c>
      <c r="O16" s="6"/>
    </row>
    <row r="17" spans="1:15" ht="12.75">
      <c r="A17" s="24"/>
      <c r="B17" s="5"/>
      <c r="C17" s="110" t="s">
        <v>21</v>
      </c>
      <c r="D17" s="119" t="s">
        <v>22</v>
      </c>
      <c r="E17" s="25">
        <f>SUM(F17:I17)</f>
        <v>0</v>
      </c>
      <c r="F17" s="56">
        <v>0</v>
      </c>
      <c r="G17" s="56">
        <v>0</v>
      </c>
      <c r="H17" s="56">
        <v>0</v>
      </c>
      <c r="I17" s="99">
        <v>0</v>
      </c>
      <c r="J17" s="68">
        <f>SUM(K17:N17)</f>
        <v>0</v>
      </c>
      <c r="K17" s="64">
        <v>0</v>
      </c>
      <c r="L17" s="64">
        <v>0</v>
      </c>
      <c r="M17" s="64">
        <v>0</v>
      </c>
      <c r="N17" s="69">
        <v>0</v>
      </c>
      <c r="O17" s="6"/>
    </row>
    <row r="18" spans="1:15" ht="22.5">
      <c r="A18" s="1"/>
      <c r="B18" s="5"/>
      <c r="C18" s="108" t="s">
        <v>23</v>
      </c>
      <c r="D18" s="120" t="s">
        <v>62</v>
      </c>
      <c r="E18" s="162">
        <f>SUM(F18:I18)</f>
        <v>49904.2558</v>
      </c>
      <c r="F18" s="55">
        <v>0</v>
      </c>
      <c r="G18" s="57">
        <v>6941.027</v>
      </c>
      <c r="H18" s="57">
        <v>17944.298</v>
      </c>
      <c r="I18" s="100">
        <v>25018.9308</v>
      </c>
      <c r="J18" s="70">
        <f>E18/8760</f>
        <v>5.696832853881278</v>
      </c>
      <c r="K18" s="63">
        <v>0</v>
      </c>
      <c r="L18" s="63">
        <f>G18/8760</f>
        <v>0.7923546803652968</v>
      </c>
      <c r="M18" s="63">
        <f>H18/8760</f>
        <v>2.0484358447488584</v>
      </c>
      <c r="N18" s="67">
        <f>I18/8760</f>
        <v>2.8560423287671233</v>
      </c>
      <c r="O18" s="6"/>
    </row>
    <row r="19" spans="1:15" ht="11.25" customHeight="1">
      <c r="A19" s="1"/>
      <c r="B19" s="5"/>
      <c r="C19" s="108" t="s">
        <v>24</v>
      </c>
      <c r="D19" s="117" t="s">
        <v>25</v>
      </c>
      <c r="E19" s="49">
        <f aca="true" t="shared" si="0" ref="E19:N19">IF(E14=0,0,E18/E14*100)</f>
        <v>15.149963683564124</v>
      </c>
      <c r="F19" s="58">
        <f t="shared" si="0"/>
        <v>0</v>
      </c>
      <c r="G19" s="58">
        <f>IF(G14=0,0,G18/G14*100)</f>
        <v>2.1071611086250894</v>
      </c>
      <c r="H19" s="58">
        <f t="shared" si="0"/>
        <v>5.564799969742677</v>
      </c>
      <c r="I19" s="101">
        <f t="shared" si="0"/>
        <v>8.215952624937131</v>
      </c>
      <c r="J19" s="71">
        <f t="shared" si="0"/>
        <v>15.149963683564124</v>
      </c>
      <c r="K19" s="62">
        <f t="shared" si="0"/>
        <v>0</v>
      </c>
      <c r="L19" s="62">
        <f t="shared" si="0"/>
        <v>2.1071611086250894</v>
      </c>
      <c r="M19" s="62">
        <f t="shared" si="0"/>
        <v>5.564799969742677</v>
      </c>
      <c r="N19" s="72">
        <f t="shared" si="0"/>
        <v>8.215952624937133</v>
      </c>
      <c r="O19" s="6"/>
    </row>
    <row r="20" spans="1:17" ht="33.75">
      <c r="A20" s="1"/>
      <c r="B20" s="5"/>
      <c r="C20" s="108" t="s">
        <v>26</v>
      </c>
      <c r="D20" s="117" t="s">
        <v>27</v>
      </c>
      <c r="E20" s="20">
        <f>SUM(F20:I20)</f>
        <v>269.617</v>
      </c>
      <c r="F20" s="55">
        <v>0</v>
      </c>
      <c r="G20" s="55">
        <v>0</v>
      </c>
      <c r="H20" s="55">
        <v>0</v>
      </c>
      <c r="I20" s="100">
        <v>269.617</v>
      </c>
      <c r="J20" s="73">
        <f>E20/8760</f>
        <v>0.030778196347031966</v>
      </c>
      <c r="K20" s="55">
        <v>0</v>
      </c>
      <c r="L20" s="55">
        <v>0</v>
      </c>
      <c r="M20" s="55">
        <v>0</v>
      </c>
      <c r="N20" s="74">
        <f>I20/8760</f>
        <v>0.030778196347031966</v>
      </c>
      <c r="O20" s="6"/>
      <c r="Q20" s="45"/>
    </row>
    <row r="21" spans="1:15" ht="22.5">
      <c r="A21" s="1"/>
      <c r="B21" s="5"/>
      <c r="C21" s="108" t="s">
        <v>28</v>
      </c>
      <c r="D21" s="117" t="s">
        <v>29</v>
      </c>
      <c r="E21" s="166">
        <f>I21</f>
        <v>21044.877425</v>
      </c>
      <c r="F21" s="55">
        <v>0</v>
      </c>
      <c r="G21" s="55">
        <v>0</v>
      </c>
      <c r="H21" s="55">
        <v>0</v>
      </c>
      <c r="I21" s="161">
        <v>21044.877425</v>
      </c>
      <c r="J21" s="73">
        <f>E21/8760</f>
        <v>2.4023832676940637</v>
      </c>
      <c r="K21" s="55">
        <v>0</v>
      </c>
      <c r="L21" s="87">
        <v>0</v>
      </c>
      <c r="M21" s="55">
        <v>0</v>
      </c>
      <c r="N21" s="74">
        <f>I21/8760</f>
        <v>2.4023832676940637</v>
      </c>
      <c r="O21" s="6"/>
    </row>
    <row r="22" spans="1:15" ht="12.75">
      <c r="A22" s="1"/>
      <c r="B22" s="5"/>
      <c r="C22" s="108" t="s">
        <v>30</v>
      </c>
      <c r="D22" s="120" t="s">
        <v>31</v>
      </c>
      <c r="E22" s="26">
        <f>E14-E18-E20-E21</f>
        <v>258183.067775</v>
      </c>
      <c r="F22" s="167">
        <f>F14-F18-F20</f>
        <v>0</v>
      </c>
      <c r="G22" s="167">
        <f>G14-G18-G20</f>
        <v>322460.791</v>
      </c>
      <c r="H22" s="167">
        <f>H14-H18-H20</f>
        <v>304516.493</v>
      </c>
      <c r="I22" s="102">
        <f>I14-I18-I20-I21</f>
        <v>258183.067775</v>
      </c>
      <c r="J22" s="75">
        <f>E22/8760</f>
        <v>29.472952942351597</v>
      </c>
      <c r="K22" s="85">
        <f>K14-K18-K20</f>
        <v>0</v>
      </c>
      <c r="L22" s="59">
        <f>G22/8760</f>
        <v>36.81059257990868</v>
      </c>
      <c r="M22" s="86">
        <f>H22/8760</f>
        <v>34.76215673515982</v>
      </c>
      <c r="N22" s="76">
        <f>I22/8760</f>
        <v>29.472952942351597</v>
      </c>
      <c r="O22" s="6"/>
    </row>
    <row r="23" spans="1:15" ht="12.75">
      <c r="A23" s="1"/>
      <c r="B23" s="5"/>
      <c r="C23" s="108" t="s">
        <v>32</v>
      </c>
      <c r="D23" s="121" t="s">
        <v>33</v>
      </c>
      <c r="E23" s="70">
        <f>I23</f>
        <v>115153.79709999998</v>
      </c>
      <c r="F23" s="59"/>
      <c r="G23" s="59"/>
      <c r="H23" s="59"/>
      <c r="I23" s="77">
        <f>I25+I26+I27+I28+I29+I30+I32+I33+I34+I35</f>
        <v>115153.79709999998</v>
      </c>
      <c r="J23" s="75"/>
      <c r="K23" s="59"/>
      <c r="L23" s="59"/>
      <c r="M23" s="59"/>
      <c r="N23" s="77">
        <f>I23/8760</f>
        <v>13.14541062785388</v>
      </c>
      <c r="O23" s="6"/>
    </row>
    <row r="24" spans="1:15" ht="22.5">
      <c r="A24" s="1"/>
      <c r="B24" s="5"/>
      <c r="C24" s="108"/>
      <c r="D24" s="121" t="s">
        <v>34</v>
      </c>
      <c r="E24" s="140"/>
      <c r="F24" s="42"/>
      <c r="G24" s="43"/>
      <c r="H24" s="43"/>
      <c r="I24" s="103"/>
      <c r="J24" s="46"/>
      <c r="K24" s="47"/>
      <c r="L24" s="47"/>
      <c r="M24" s="47"/>
      <c r="N24" s="48"/>
      <c r="O24" s="6"/>
    </row>
    <row r="25" spans="1:15" ht="33.75">
      <c r="A25" s="1"/>
      <c r="B25" s="5"/>
      <c r="C25" s="108" t="s">
        <v>35</v>
      </c>
      <c r="D25" s="122" t="s">
        <v>36</v>
      </c>
      <c r="E25" s="20">
        <f aca="true" t="shared" si="1" ref="E25:E35">SUM(F25:I25)</f>
        <v>36370.3673</v>
      </c>
      <c r="F25" s="22"/>
      <c r="G25" s="22"/>
      <c r="H25" s="22"/>
      <c r="I25" s="104">
        <v>36370.3673</v>
      </c>
      <c r="J25" s="17">
        <f aca="true" t="shared" si="2" ref="J25:J30">SUM(K25:N25)</f>
        <v>4.151868413242009</v>
      </c>
      <c r="K25" s="22"/>
      <c r="L25" s="22"/>
      <c r="M25" s="22"/>
      <c r="N25" s="23">
        <f aca="true" t="shared" si="3" ref="N25:N30">I25/8760</f>
        <v>4.151868413242009</v>
      </c>
      <c r="O25" s="6"/>
    </row>
    <row r="26" spans="1:15" ht="22.5">
      <c r="A26" s="1"/>
      <c r="B26" s="5"/>
      <c r="C26" s="108"/>
      <c r="D26" s="122" t="s">
        <v>38</v>
      </c>
      <c r="E26" s="20">
        <f t="shared" si="1"/>
        <v>18615.5215</v>
      </c>
      <c r="F26" s="22"/>
      <c r="G26" s="22"/>
      <c r="H26" s="22"/>
      <c r="I26" s="104">
        <v>18615.5215</v>
      </c>
      <c r="J26" s="17">
        <f t="shared" si="2"/>
        <v>2.1250595319634704</v>
      </c>
      <c r="K26" s="22"/>
      <c r="L26" s="22"/>
      <c r="M26" s="22"/>
      <c r="N26" s="23">
        <f t="shared" si="3"/>
        <v>2.1250595319634704</v>
      </c>
      <c r="O26" s="6"/>
    </row>
    <row r="27" spans="1:15" ht="22.5">
      <c r="A27" s="1"/>
      <c r="B27" s="5"/>
      <c r="C27" s="108"/>
      <c r="D27" s="122" t="s">
        <v>39</v>
      </c>
      <c r="E27" s="20">
        <f t="shared" si="1"/>
        <v>8934.2454</v>
      </c>
      <c r="F27" s="22"/>
      <c r="G27" s="22"/>
      <c r="H27" s="22"/>
      <c r="I27" s="104">
        <v>8934.2454</v>
      </c>
      <c r="J27" s="17">
        <f t="shared" si="2"/>
        <v>1.0198910273972603</v>
      </c>
      <c r="K27" s="22"/>
      <c r="L27" s="22"/>
      <c r="M27" s="22"/>
      <c r="N27" s="23">
        <f t="shared" si="3"/>
        <v>1.0198910273972603</v>
      </c>
      <c r="O27" s="6"/>
    </row>
    <row r="28" spans="1:17" ht="38.25">
      <c r="A28" s="1"/>
      <c r="B28" s="5"/>
      <c r="C28" s="111" t="s">
        <v>37</v>
      </c>
      <c r="D28" s="123" t="s">
        <v>41</v>
      </c>
      <c r="E28" s="20">
        <f t="shared" si="1"/>
        <v>11718.7505</v>
      </c>
      <c r="F28" s="22"/>
      <c r="G28" s="22"/>
      <c r="H28" s="22"/>
      <c r="I28" s="104">
        <v>11718.7505</v>
      </c>
      <c r="J28" s="17">
        <f t="shared" si="2"/>
        <v>1.3377569063926942</v>
      </c>
      <c r="K28" s="22"/>
      <c r="L28" s="22"/>
      <c r="M28" s="22"/>
      <c r="N28" s="23">
        <f t="shared" si="3"/>
        <v>1.3377569063926942</v>
      </c>
      <c r="O28" s="6"/>
      <c r="Q28" s="45"/>
    </row>
    <row r="29" spans="1:15" ht="22.5">
      <c r="A29" s="1"/>
      <c r="B29" s="5"/>
      <c r="C29" s="108"/>
      <c r="D29" s="122" t="s">
        <v>38</v>
      </c>
      <c r="E29" s="20">
        <f t="shared" si="1"/>
        <v>17178.8879</v>
      </c>
      <c r="F29" s="22"/>
      <c r="G29" s="22"/>
      <c r="H29" s="22"/>
      <c r="I29" s="104">
        <v>17178.8879</v>
      </c>
      <c r="J29" s="17">
        <f t="shared" si="2"/>
        <v>1.9610602625570779</v>
      </c>
      <c r="K29" s="22"/>
      <c r="L29" s="22"/>
      <c r="M29" s="22"/>
      <c r="N29" s="23">
        <f t="shared" si="3"/>
        <v>1.9610602625570779</v>
      </c>
      <c r="O29" s="6"/>
    </row>
    <row r="30" spans="1:15" ht="22.5">
      <c r="A30" s="1"/>
      <c r="B30" s="5"/>
      <c r="C30" s="108"/>
      <c r="D30" s="122" t="s">
        <v>39</v>
      </c>
      <c r="E30" s="141">
        <f t="shared" si="1"/>
        <v>7021.6712</v>
      </c>
      <c r="F30" s="82"/>
      <c r="G30" s="82"/>
      <c r="H30" s="82"/>
      <c r="I30" s="105">
        <v>7021.6712</v>
      </c>
      <c r="J30" s="81">
        <f t="shared" si="2"/>
        <v>0.8015606392694063</v>
      </c>
      <c r="K30" s="82"/>
      <c r="L30" s="82"/>
      <c r="M30" s="82"/>
      <c r="N30" s="83">
        <f t="shared" si="3"/>
        <v>0.8015606392694063</v>
      </c>
      <c r="O30" s="6"/>
    </row>
    <row r="31" spans="1:20" ht="22.5">
      <c r="A31" s="1"/>
      <c r="B31" s="5"/>
      <c r="C31" s="108"/>
      <c r="D31" s="122" t="s">
        <v>34</v>
      </c>
      <c r="E31" s="142"/>
      <c r="F31" s="88"/>
      <c r="G31" s="88"/>
      <c r="H31" s="88"/>
      <c r="I31" s="92"/>
      <c r="J31" s="91"/>
      <c r="K31" s="88"/>
      <c r="L31" s="88"/>
      <c r="M31" s="88"/>
      <c r="N31" s="92"/>
      <c r="O31" s="90"/>
      <c r="P31" s="89"/>
      <c r="Q31" s="89"/>
      <c r="R31" s="89"/>
      <c r="S31" s="89"/>
      <c r="T31" s="89"/>
    </row>
    <row r="32" spans="1:15" ht="22.5">
      <c r="A32" s="1"/>
      <c r="B32" s="5"/>
      <c r="C32" s="111" t="s">
        <v>40</v>
      </c>
      <c r="D32" s="122" t="s">
        <v>43</v>
      </c>
      <c r="E32" s="143">
        <f>SUM(F32:I32)</f>
        <v>356.3703</v>
      </c>
      <c r="F32" s="60"/>
      <c r="G32" s="60"/>
      <c r="H32" s="60"/>
      <c r="I32" s="106">
        <v>356.3703</v>
      </c>
      <c r="J32" s="61">
        <f aca="true" t="shared" si="4" ref="J32:J60">SUM(K32:N32)</f>
        <v>0.04068154109589041</v>
      </c>
      <c r="K32" s="60"/>
      <c r="L32" s="60"/>
      <c r="M32" s="60"/>
      <c r="N32" s="84">
        <f aca="true" t="shared" si="5" ref="N32:N38">I32/8760</f>
        <v>0.04068154109589041</v>
      </c>
      <c r="O32" s="6"/>
    </row>
    <row r="33" spans="1:15" ht="22.5">
      <c r="A33" s="1"/>
      <c r="B33" s="5"/>
      <c r="C33" s="111"/>
      <c r="D33" s="122" t="s">
        <v>38</v>
      </c>
      <c r="E33" s="20">
        <f>SUM(F33:I33)</f>
        <v>156.9001</v>
      </c>
      <c r="F33" s="22"/>
      <c r="G33" s="22"/>
      <c r="H33" s="22"/>
      <c r="I33" s="104">
        <v>156.9001</v>
      </c>
      <c r="J33" s="17">
        <f t="shared" si="4"/>
        <v>0.017910970319634706</v>
      </c>
      <c r="K33" s="22"/>
      <c r="L33" s="22"/>
      <c r="M33" s="22"/>
      <c r="N33" s="23">
        <f t="shared" si="5"/>
        <v>0.017910970319634706</v>
      </c>
      <c r="O33" s="6"/>
    </row>
    <row r="34" spans="1:15" ht="22.5">
      <c r="A34" s="1"/>
      <c r="B34" s="5"/>
      <c r="C34" s="111"/>
      <c r="D34" s="122" t="s">
        <v>39</v>
      </c>
      <c r="E34" s="20">
        <f>SUM(F34:I34)</f>
        <v>91.2404</v>
      </c>
      <c r="F34" s="22"/>
      <c r="G34" s="22"/>
      <c r="H34" s="22"/>
      <c r="I34" s="104">
        <v>91.2404</v>
      </c>
      <c r="J34" s="17">
        <f t="shared" si="4"/>
        <v>0.010415570776255706</v>
      </c>
      <c r="K34" s="22"/>
      <c r="L34" s="22"/>
      <c r="M34" s="22"/>
      <c r="N34" s="23">
        <f t="shared" si="5"/>
        <v>0.010415570776255706</v>
      </c>
      <c r="O34" s="6"/>
    </row>
    <row r="35" spans="1:15" ht="45">
      <c r="A35" s="1"/>
      <c r="B35" s="5"/>
      <c r="C35" s="108" t="s">
        <v>42</v>
      </c>
      <c r="D35" s="122" t="s">
        <v>44</v>
      </c>
      <c r="E35" s="20">
        <f t="shared" si="1"/>
        <v>14709.842499999999</v>
      </c>
      <c r="F35" s="22"/>
      <c r="G35" s="22"/>
      <c r="H35" s="22"/>
      <c r="I35" s="104">
        <f>I36+I37+I38</f>
        <v>14709.842499999999</v>
      </c>
      <c r="J35" s="17">
        <f>SUM(K35:N35)</f>
        <v>1.6792057648401826</v>
      </c>
      <c r="K35" s="22"/>
      <c r="L35" s="22"/>
      <c r="M35" s="22"/>
      <c r="N35" s="23">
        <f t="shared" si="5"/>
        <v>1.6792057648401826</v>
      </c>
      <c r="O35" s="6"/>
    </row>
    <row r="36" spans="1:15" ht="14.25" customHeight="1">
      <c r="A36" s="1"/>
      <c r="B36" s="5"/>
      <c r="C36" s="108"/>
      <c r="D36" s="123" t="s">
        <v>64</v>
      </c>
      <c r="E36" s="20">
        <f>I36</f>
        <v>6652.9504</v>
      </c>
      <c r="F36" s="44"/>
      <c r="G36" s="44"/>
      <c r="H36" s="44"/>
      <c r="I36" s="104">
        <v>6652.9504</v>
      </c>
      <c r="J36" s="17"/>
      <c r="K36" s="22"/>
      <c r="L36" s="22"/>
      <c r="M36" s="22"/>
      <c r="N36" s="23">
        <f t="shared" si="5"/>
        <v>0.7594692237442922</v>
      </c>
      <c r="O36" s="6"/>
    </row>
    <row r="37" spans="1:15" ht="22.5">
      <c r="A37" s="1"/>
      <c r="B37" s="5"/>
      <c r="C37" s="108"/>
      <c r="D37" s="122" t="s">
        <v>38</v>
      </c>
      <c r="E37" s="20">
        <f>I37</f>
        <v>5299.6921</v>
      </c>
      <c r="F37" s="44"/>
      <c r="G37" s="44"/>
      <c r="H37" s="44"/>
      <c r="I37" s="104">
        <v>5299.6921</v>
      </c>
      <c r="J37" s="17">
        <f>SUM(K37:N37)</f>
        <v>0.6049876826484019</v>
      </c>
      <c r="K37" s="22"/>
      <c r="L37" s="22"/>
      <c r="M37" s="22"/>
      <c r="N37" s="23">
        <f t="shared" si="5"/>
        <v>0.6049876826484019</v>
      </c>
      <c r="O37" s="6"/>
    </row>
    <row r="38" spans="1:15" ht="22.5">
      <c r="A38" s="1"/>
      <c r="B38" s="5"/>
      <c r="C38" s="108"/>
      <c r="D38" s="122" t="s">
        <v>39</v>
      </c>
      <c r="E38" s="17">
        <f aca="true" t="shared" si="6" ref="E38:E45">SUM(F38:I38)</f>
        <v>2757.2</v>
      </c>
      <c r="F38" s="22"/>
      <c r="G38" s="22"/>
      <c r="H38" s="22"/>
      <c r="I38" s="104">
        <v>2757.2</v>
      </c>
      <c r="J38" s="17">
        <f>SUM(K38:N38)</f>
        <v>0.31474885844748857</v>
      </c>
      <c r="K38" s="22"/>
      <c r="L38" s="22"/>
      <c r="M38" s="22"/>
      <c r="N38" s="23">
        <f t="shared" si="5"/>
        <v>0.31474885844748857</v>
      </c>
      <c r="O38" s="6"/>
    </row>
    <row r="39" spans="1:15" ht="26.25" customHeight="1">
      <c r="A39" s="1"/>
      <c r="B39" s="5"/>
      <c r="C39" s="108" t="s">
        <v>45</v>
      </c>
      <c r="D39" s="121" t="s">
        <v>46</v>
      </c>
      <c r="E39" s="17">
        <f t="shared" si="6"/>
        <v>143029.27066799998</v>
      </c>
      <c r="F39" s="21">
        <f>F40+F44+F45+F59+F60</f>
        <v>0</v>
      </c>
      <c r="G39" s="21">
        <f>G40+G44+G45+G59+G60</f>
        <v>0</v>
      </c>
      <c r="H39" s="21">
        <f>H40+H44+H45+H59+H60</f>
        <v>0</v>
      </c>
      <c r="I39" s="144">
        <f>I40+I45+I59</f>
        <v>143029.27066799998</v>
      </c>
      <c r="J39" s="17">
        <f t="shared" si="4"/>
        <v>16.32754231369863</v>
      </c>
      <c r="K39" s="21">
        <f>K40+K44+K45+K59+K60</f>
        <v>0</v>
      </c>
      <c r="L39" s="21">
        <f>L40+L44+L45+L59+L60</f>
        <v>0</v>
      </c>
      <c r="M39" s="21">
        <f>M40+M44+M45+M59+M60</f>
        <v>0</v>
      </c>
      <c r="N39" s="28">
        <f>N40+N44+N45+N59+N60</f>
        <v>16.32754231369863</v>
      </c>
      <c r="O39" s="6"/>
    </row>
    <row r="40" spans="1:15" ht="24.75" customHeight="1">
      <c r="A40" s="1"/>
      <c r="B40" s="5"/>
      <c r="C40" s="112" t="s">
        <v>47</v>
      </c>
      <c r="D40" s="124" t="s">
        <v>48</v>
      </c>
      <c r="E40" s="17">
        <f t="shared" si="6"/>
        <v>53479.619638000004</v>
      </c>
      <c r="F40" s="21">
        <f>F41+F42+F43</f>
        <v>0</v>
      </c>
      <c r="G40" s="21">
        <f>G41+G42+G43</f>
        <v>0</v>
      </c>
      <c r="H40" s="21">
        <f>H41+H42+H43</f>
        <v>0</v>
      </c>
      <c r="I40" s="144">
        <f>I41+I42+I43</f>
        <v>53479.619638000004</v>
      </c>
      <c r="J40" s="17">
        <f t="shared" si="4"/>
        <v>6.104979410730594</v>
      </c>
      <c r="K40" s="21">
        <f>K41+K42+K43</f>
        <v>0</v>
      </c>
      <c r="L40" s="21">
        <f>L41+L42+L43</f>
        <v>0</v>
      </c>
      <c r="M40" s="21">
        <f>M41+M42+M43</f>
        <v>0</v>
      </c>
      <c r="N40" s="28">
        <f>N41+N42+N43</f>
        <v>6.104979410730594</v>
      </c>
      <c r="O40" s="6"/>
    </row>
    <row r="41" spans="1:15" ht="12.75">
      <c r="A41" s="1"/>
      <c r="B41" s="5"/>
      <c r="C41" s="112" t="s">
        <v>49</v>
      </c>
      <c r="D41" s="125" t="s">
        <v>50</v>
      </c>
      <c r="E41" s="20">
        <f t="shared" si="6"/>
        <v>6114.394</v>
      </c>
      <c r="F41" s="22"/>
      <c r="G41" s="22"/>
      <c r="H41" s="22"/>
      <c r="I41" s="104">
        <f>6114394/1000</f>
        <v>6114.394</v>
      </c>
      <c r="J41" s="17">
        <f t="shared" si="4"/>
        <v>0.6979901826484018</v>
      </c>
      <c r="K41" s="22"/>
      <c r="L41" s="22"/>
      <c r="M41" s="22"/>
      <c r="N41" s="23">
        <f aca="true" t="shared" si="7" ref="N41:N60">I41/8760</f>
        <v>0.6979901826484018</v>
      </c>
      <c r="O41" s="6"/>
    </row>
    <row r="42" spans="1:15" ht="12.75">
      <c r="A42" s="1"/>
      <c r="B42" s="5"/>
      <c r="C42" s="112" t="s">
        <v>51</v>
      </c>
      <c r="D42" s="125" t="s">
        <v>52</v>
      </c>
      <c r="E42" s="20">
        <f t="shared" si="6"/>
        <v>29957.533638</v>
      </c>
      <c r="F42" s="22"/>
      <c r="G42" s="22"/>
      <c r="H42" s="27"/>
      <c r="I42" s="104">
        <f>29957533.638/1000</f>
        <v>29957.533638</v>
      </c>
      <c r="J42" s="17">
        <f t="shared" si="4"/>
        <v>3.4198097760273973</v>
      </c>
      <c r="K42" s="22"/>
      <c r="L42" s="22"/>
      <c r="M42" s="22">
        <f>H42/8760</f>
        <v>0</v>
      </c>
      <c r="N42" s="23">
        <f t="shared" si="7"/>
        <v>3.4198097760273973</v>
      </c>
      <c r="O42" s="6"/>
    </row>
    <row r="43" spans="1:15" ht="12.75">
      <c r="A43" s="1"/>
      <c r="B43" s="5"/>
      <c r="C43" s="112" t="s">
        <v>53</v>
      </c>
      <c r="D43" s="125" t="s">
        <v>54</v>
      </c>
      <c r="E43" s="20">
        <f t="shared" si="6"/>
        <v>17407.692</v>
      </c>
      <c r="F43" s="22"/>
      <c r="G43" s="22"/>
      <c r="H43" s="27"/>
      <c r="I43" s="104">
        <f>17407692/1000</f>
        <v>17407.692</v>
      </c>
      <c r="J43" s="17">
        <f t="shared" si="4"/>
        <v>1.9871794520547945</v>
      </c>
      <c r="K43" s="22"/>
      <c r="L43" s="22"/>
      <c r="M43" s="22">
        <f>H43/8760</f>
        <v>0</v>
      </c>
      <c r="N43" s="23">
        <f t="shared" si="7"/>
        <v>1.9871794520547945</v>
      </c>
      <c r="O43" s="6"/>
    </row>
    <row r="44" spans="1:15" ht="12.75">
      <c r="A44" s="1"/>
      <c r="B44" s="5"/>
      <c r="C44" s="112" t="s">
        <v>55</v>
      </c>
      <c r="D44" s="124" t="s">
        <v>65</v>
      </c>
      <c r="E44" s="20">
        <f t="shared" si="6"/>
        <v>0</v>
      </c>
      <c r="F44" s="22"/>
      <c r="G44" s="22"/>
      <c r="H44" s="22"/>
      <c r="I44" s="104">
        <v>0</v>
      </c>
      <c r="J44" s="17">
        <f t="shared" si="4"/>
        <v>0</v>
      </c>
      <c r="K44" s="22"/>
      <c r="L44" s="22"/>
      <c r="M44" s="22"/>
      <c r="N44" s="23">
        <f t="shared" si="7"/>
        <v>0</v>
      </c>
      <c r="O44" s="6"/>
    </row>
    <row r="45" spans="1:15" ht="25.5">
      <c r="A45" s="1"/>
      <c r="B45" s="5"/>
      <c r="C45" s="112" t="s">
        <v>56</v>
      </c>
      <c r="D45" s="126" t="s">
        <v>66</v>
      </c>
      <c r="E45" s="20">
        <f t="shared" si="6"/>
        <v>34305.177</v>
      </c>
      <c r="F45" s="22"/>
      <c r="G45" s="22"/>
      <c r="H45" s="22"/>
      <c r="I45" s="104">
        <v>34305.177</v>
      </c>
      <c r="J45" s="17">
        <f t="shared" si="4"/>
        <v>3.9161160958904113</v>
      </c>
      <c r="K45" s="22"/>
      <c r="L45" s="22"/>
      <c r="M45" s="22"/>
      <c r="N45" s="23">
        <f t="shared" si="7"/>
        <v>3.9161160958904113</v>
      </c>
      <c r="O45" s="6"/>
    </row>
    <row r="46" spans="1:15" ht="12.75">
      <c r="A46" s="1"/>
      <c r="B46" s="5"/>
      <c r="C46" s="113" t="s">
        <v>67</v>
      </c>
      <c r="D46" s="126" t="s">
        <v>68</v>
      </c>
      <c r="E46" s="20">
        <f>I46</f>
        <v>21635.432</v>
      </c>
      <c r="F46" s="22"/>
      <c r="G46" s="22"/>
      <c r="H46" s="22"/>
      <c r="I46" s="104">
        <f>21635432/1000</f>
        <v>21635.432</v>
      </c>
      <c r="J46" s="17">
        <f t="shared" si="4"/>
        <v>2.469798173515982</v>
      </c>
      <c r="K46" s="22"/>
      <c r="L46" s="22"/>
      <c r="M46" s="22"/>
      <c r="N46" s="23">
        <f t="shared" si="7"/>
        <v>2.469798173515982</v>
      </c>
      <c r="O46" s="6"/>
    </row>
    <row r="47" spans="1:15" ht="12.75">
      <c r="A47" s="1"/>
      <c r="B47" s="5"/>
      <c r="C47" s="113" t="s">
        <v>69</v>
      </c>
      <c r="D47" s="126" t="s">
        <v>70</v>
      </c>
      <c r="E47" s="20">
        <f aca="true" t="shared" si="8" ref="E47:E58">I47</f>
        <v>951.518</v>
      </c>
      <c r="F47" s="22"/>
      <c r="G47" s="22"/>
      <c r="H47" s="22"/>
      <c r="I47" s="104">
        <f>(400670+550848)/1000</f>
        <v>951.518</v>
      </c>
      <c r="J47" s="17">
        <f t="shared" si="4"/>
        <v>0.10862077625570776</v>
      </c>
      <c r="K47" s="22"/>
      <c r="L47" s="22"/>
      <c r="M47" s="22"/>
      <c r="N47" s="23">
        <f t="shared" si="7"/>
        <v>0.10862077625570776</v>
      </c>
      <c r="O47" s="6"/>
    </row>
    <row r="48" spans="1:15" ht="12.75">
      <c r="A48" s="1"/>
      <c r="B48" s="5"/>
      <c r="C48" s="113" t="s">
        <v>71</v>
      </c>
      <c r="D48" s="126" t="s">
        <v>72</v>
      </c>
      <c r="E48" s="20">
        <f t="shared" si="8"/>
        <v>6495.184</v>
      </c>
      <c r="F48" s="22"/>
      <c r="G48" s="22"/>
      <c r="H48" s="22"/>
      <c r="I48" s="104">
        <f>(442051+5075520+253080+622200+31148+710+2803+31422+12621+23629)/1000</f>
        <v>6495.184</v>
      </c>
      <c r="J48" s="17">
        <f t="shared" si="4"/>
        <v>0.7414593607305936</v>
      </c>
      <c r="K48" s="22"/>
      <c r="L48" s="22"/>
      <c r="M48" s="22"/>
      <c r="N48" s="23">
        <f t="shared" si="7"/>
        <v>0.7414593607305936</v>
      </c>
      <c r="O48" s="6"/>
    </row>
    <row r="49" spans="1:15" ht="12.75">
      <c r="A49" s="1"/>
      <c r="B49" s="5"/>
      <c r="C49" s="113" t="s">
        <v>73</v>
      </c>
      <c r="D49" s="126" t="s">
        <v>74</v>
      </c>
      <c r="E49" s="20">
        <f t="shared" si="8"/>
        <v>681.777</v>
      </c>
      <c r="F49" s="22"/>
      <c r="G49" s="22"/>
      <c r="H49" s="22"/>
      <c r="I49" s="104">
        <v>681.777</v>
      </c>
      <c r="J49" s="17">
        <f t="shared" si="4"/>
        <v>0.07782842465753426</v>
      </c>
      <c r="K49" s="22"/>
      <c r="L49" s="22"/>
      <c r="M49" s="22"/>
      <c r="N49" s="23">
        <f t="shared" si="7"/>
        <v>0.07782842465753426</v>
      </c>
      <c r="O49" s="6"/>
    </row>
    <row r="50" spans="1:15" ht="12.75">
      <c r="A50" s="1"/>
      <c r="B50" s="5"/>
      <c r="C50" s="113" t="s">
        <v>75</v>
      </c>
      <c r="D50" s="126" t="s">
        <v>76</v>
      </c>
      <c r="E50" s="20">
        <f t="shared" si="8"/>
        <v>3156.18</v>
      </c>
      <c r="F50" s="22"/>
      <c r="G50" s="22"/>
      <c r="H50" s="22"/>
      <c r="I50" s="104">
        <f>(605400+2393650+141150+15980)/1000</f>
        <v>3156.18</v>
      </c>
      <c r="J50" s="17">
        <f t="shared" si="4"/>
        <v>0.3602945205479452</v>
      </c>
      <c r="K50" s="22"/>
      <c r="L50" s="22"/>
      <c r="M50" s="22"/>
      <c r="N50" s="23">
        <f t="shared" si="7"/>
        <v>0.3602945205479452</v>
      </c>
      <c r="O50" s="6"/>
    </row>
    <row r="51" spans="1:15" ht="25.5">
      <c r="A51" s="1"/>
      <c r="B51" s="5"/>
      <c r="C51" s="113" t="s">
        <v>77</v>
      </c>
      <c r="D51" s="126" t="s">
        <v>78</v>
      </c>
      <c r="E51" s="20">
        <f t="shared" si="8"/>
        <v>590.551</v>
      </c>
      <c r="F51" s="22"/>
      <c r="G51" s="22"/>
      <c r="H51" s="22"/>
      <c r="I51" s="104">
        <f>(539608+50943)/1000</f>
        <v>590.551</v>
      </c>
      <c r="J51" s="17">
        <f t="shared" si="4"/>
        <v>0.06741449771689498</v>
      </c>
      <c r="K51" s="22"/>
      <c r="L51" s="22"/>
      <c r="M51" s="22"/>
      <c r="N51" s="23">
        <f t="shared" si="7"/>
        <v>0.06741449771689498</v>
      </c>
      <c r="O51" s="6"/>
    </row>
    <row r="52" spans="1:15" ht="12.75">
      <c r="A52" s="1"/>
      <c r="B52" s="5"/>
      <c r="C52" s="113" t="s">
        <v>79</v>
      </c>
      <c r="D52" s="126" t="s">
        <v>80</v>
      </c>
      <c r="E52" s="20">
        <f t="shared" si="8"/>
        <v>118.445</v>
      </c>
      <c r="F52" s="22"/>
      <c r="G52" s="22"/>
      <c r="H52" s="22"/>
      <c r="I52" s="104">
        <f>118445/1000</f>
        <v>118.445</v>
      </c>
      <c r="J52" s="17">
        <f t="shared" si="4"/>
        <v>0.013521118721461186</v>
      </c>
      <c r="K52" s="22"/>
      <c r="L52" s="22"/>
      <c r="M52" s="22"/>
      <c r="N52" s="23">
        <f t="shared" si="7"/>
        <v>0.013521118721461186</v>
      </c>
      <c r="O52" s="6"/>
    </row>
    <row r="53" spans="1:15" ht="25.5">
      <c r="A53" s="1"/>
      <c r="B53" s="5"/>
      <c r="C53" s="113" t="s">
        <v>81</v>
      </c>
      <c r="D53" s="126" t="s">
        <v>82</v>
      </c>
      <c r="E53" s="20">
        <f t="shared" si="8"/>
        <v>3.44</v>
      </c>
      <c r="F53" s="22"/>
      <c r="G53" s="22"/>
      <c r="H53" s="22"/>
      <c r="I53" s="104">
        <f>3440/1000</f>
        <v>3.44</v>
      </c>
      <c r="J53" s="17">
        <f t="shared" si="4"/>
        <v>0.00039269406392694064</v>
      </c>
      <c r="K53" s="22"/>
      <c r="L53" s="22"/>
      <c r="M53" s="22"/>
      <c r="N53" s="23">
        <f t="shared" si="7"/>
        <v>0.00039269406392694064</v>
      </c>
      <c r="O53" s="6"/>
    </row>
    <row r="54" spans="1:15" ht="12.75">
      <c r="A54" s="1"/>
      <c r="B54" s="5"/>
      <c r="C54" s="113" t="s">
        <v>83</v>
      </c>
      <c r="D54" s="126" t="s">
        <v>84</v>
      </c>
      <c r="E54" s="20">
        <f t="shared" si="8"/>
        <v>190.46</v>
      </c>
      <c r="F54" s="22"/>
      <c r="G54" s="22"/>
      <c r="H54" s="22"/>
      <c r="I54" s="104">
        <f>(121020+62526+6914)/1000</f>
        <v>190.46</v>
      </c>
      <c r="J54" s="17">
        <f t="shared" si="4"/>
        <v>0.021742009132420092</v>
      </c>
      <c r="K54" s="22"/>
      <c r="L54" s="22"/>
      <c r="M54" s="22"/>
      <c r="N54" s="23">
        <f t="shared" si="7"/>
        <v>0.021742009132420092</v>
      </c>
      <c r="O54" s="6"/>
    </row>
    <row r="55" spans="1:15" ht="12.75">
      <c r="A55" s="1"/>
      <c r="B55" s="5"/>
      <c r="C55" s="113" t="s">
        <v>85</v>
      </c>
      <c r="D55" s="126" t="s">
        <v>86</v>
      </c>
      <c r="E55" s="20">
        <f t="shared" si="8"/>
        <v>81.081</v>
      </c>
      <c r="F55" s="22"/>
      <c r="G55" s="22"/>
      <c r="H55" s="22"/>
      <c r="I55" s="104">
        <f>81081/1000</f>
        <v>81.081</v>
      </c>
      <c r="J55" s="17">
        <f t="shared" si="4"/>
        <v>0.00925582191780822</v>
      </c>
      <c r="K55" s="22"/>
      <c r="L55" s="22"/>
      <c r="M55" s="22"/>
      <c r="N55" s="23">
        <f t="shared" si="7"/>
        <v>0.00925582191780822</v>
      </c>
      <c r="O55" s="6"/>
    </row>
    <row r="56" spans="1:15" ht="12.75">
      <c r="A56" s="1"/>
      <c r="B56" s="5"/>
      <c r="C56" s="113" t="s">
        <v>87</v>
      </c>
      <c r="D56" s="126" t="s">
        <v>88</v>
      </c>
      <c r="E56" s="20">
        <f t="shared" si="8"/>
        <v>32.947</v>
      </c>
      <c r="F56" s="22"/>
      <c r="G56" s="22"/>
      <c r="H56" s="22"/>
      <c r="I56" s="104">
        <f>32947/1000</f>
        <v>32.947</v>
      </c>
      <c r="J56" s="17">
        <f t="shared" si="4"/>
        <v>0.003761073059360731</v>
      </c>
      <c r="K56" s="22"/>
      <c r="L56" s="22"/>
      <c r="M56" s="22"/>
      <c r="N56" s="23">
        <f t="shared" si="7"/>
        <v>0.003761073059360731</v>
      </c>
      <c r="O56" s="6"/>
    </row>
    <row r="57" spans="1:15" ht="12.75">
      <c r="A57" s="1"/>
      <c r="B57" s="5"/>
      <c r="C57" s="113" t="s">
        <v>89</v>
      </c>
      <c r="D57" s="126" t="s">
        <v>90</v>
      </c>
      <c r="E57" s="20">
        <f t="shared" si="8"/>
        <v>95.66</v>
      </c>
      <c r="F57" s="22"/>
      <c r="G57" s="22"/>
      <c r="H57" s="22"/>
      <c r="I57" s="104">
        <f>(44880+50780)/1000</f>
        <v>95.66</v>
      </c>
      <c r="J57" s="17">
        <f t="shared" si="4"/>
        <v>0.010920091324200912</v>
      </c>
      <c r="K57" s="22"/>
      <c r="L57" s="22"/>
      <c r="M57" s="22"/>
      <c r="N57" s="23">
        <f t="shared" si="7"/>
        <v>0.010920091324200912</v>
      </c>
      <c r="O57" s="6"/>
    </row>
    <row r="58" spans="1:15" ht="25.5">
      <c r="A58" s="1"/>
      <c r="B58" s="5"/>
      <c r="C58" s="113" t="s">
        <v>91</v>
      </c>
      <c r="D58" s="126" t="s">
        <v>92</v>
      </c>
      <c r="E58" s="20">
        <f t="shared" si="8"/>
        <v>272.502</v>
      </c>
      <c r="F58" s="22"/>
      <c r="G58" s="22"/>
      <c r="H58" s="22"/>
      <c r="I58" s="104">
        <v>272.502</v>
      </c>
      <c r="J58" s="17">
        <f t="shared" si="4"/>
        <v>0.031107534246575343</v>
      </c>
      <c r="K58" s="22"/>
      <c r="L58" s="22"/>
      <c r="M58" s="22"/>
      <c r="N58" s="23">
        <f t="shared" si="7"/>
        <v>0.031107534246575343</v>
      </c>
      <c r="O58" s="6"/>
    </row>
    <row r="59" spans="1:15" ht="12.75">
      <c r="A59" s="1"/>
      <c r="B59" s="5"/>
      <c r="C59" s="112" t="s">
        <v>57</v>
      </c>
      <c r="D59" s="124" t="s">
        <v>58</v>
      </c>
      <c r="E59" s="20">
        <f>SUM(F59:I59)</f>
        <v>55244.47403</v>
      </c>
      <c r="F59" s="22"/>
      <c r="G59" s="22"/>
      <c r="H59" s="27"/>
      <c r="I59" s="104">
        <f>55244474.03/1000</f>
        <v>55244.47403</v>
      </c>
      <c r="J59" s="17">
        <f t="shared" si="4"/>
        <v>6.306446807077625</v>
      </c>
      <c r="K59" s="22"/>
      <c r="L59" s="22"/>
      <c r="M59" s="22">
        <f>H59/8760</f>
        <v>0</v>
      </c>
      <c r="N59" s="23">
        <f t="shared" si="7"/>
        <v>6.306446807077625</v>
      </c>
      <c r="O59" s="6"/>
    </row>
    <row r="60" spans="1:15" ht="12.75">
      <c r="A60" s="1"/>
      <c r="B60" s="5"/>
      <c r="C60" s="114" t="s">
        <v>59</v>
      </c>
      <c r="D60" s="124" t="s">
        <v>93</v>
      </c>
      <c r="E60" s="17">
        <f>SUM(F60:I60)</f>
        <v>0</v>
      </c>
      <c r="F60" s="22"/>
      <c r="G60" s="22"/>
      <c r="H60" s="22"/>
      <c r="I60" s="23"/>
      <c r="J60" s="17">
        <f t="shared" si="4"/>
        <v>0</v>
      </c>
      <c r="K60" s="22"/>
      <c r="L60" s="22"/>
      <c r="M60" s="22"/>
      <c r="N60" s="23">
        <f t="shared" si="7"/>
        <v>0</v>
      </c>
      <c r="O60" s="6"/>
    </row>
    <row r="61" spans="1:15" ht="13.5" thickBot="1">
      <c r="A61" s="1"/>
      <c r="B61" s="5"/>
      <c r="C61" s="112" t="s">
        <v>60</v>
      </c>
      <c r="D61" s="127" t="s">
        <v>61</v>
      </c>
      <c r="E61" s="163">
        <f>I61</f>
        <v>258183.06776799995</v>
      </c>
      <c r="F61" s="164">
        <f>F23+F39</f>
        <v>0</v>
      </c>
      <c r="G61" s="164">
        <f>G23+G39</f>
        <v>0</v>
      </c>
      <c r="H61" s="164">
        <f>H23+H39</f>
        <v>0</v>
      </c>
      <c r="I61" s="165">
        <f>I23+I39</f>
        <v>258183.06776799995</v>
      </c>
      <c r="J61" s="78">
        <f>SUM(K61:N61)</f>
        <v>29.472952941552506</v>
      </c>
      <c r="K61" s="79">
        <f>K22+K39</f>
        <v>0</v>
      </c>
      <c r="L61" s="79">
        <f>L23+L39</f>
        <v>0</v>
      </c>
      <c r="M61" s="79">
        <f>M23+M39</f>
        <v>0</v>
      </c>
      <c r="N61" s="80">
        <f>N23+N39</f>
        <v>29.472952941552506</v>
      </c>
      <c r="O61" s="6"/>
    </row>
    <row r="62" spans="2:15" ht="11.25" customHeight="1">
      <c r="B62" s="37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40"/>
    </row>
    <row r="63" spans="2:15" ht="4.5" customHeight="1" thickBot="1">
      <c r="B63" s="37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  <c r="O63" s="40"/>
    </row>
    <row r="64" spans="2:15" ht="9" customHeight="1">
      <c r="B64" s="3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0"/>
    </row>
    <row r="65" spans="2:15" ht="1.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1"/>
    </row>
    <row r="67" spans="1:14" ht="36.75" customHeight="1">
      <c r="A67" s="145" t="s">
        <v>94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</sheetData>
  <sheetProtection/>
  <mergeCells count="9">
    <mergeCell ref="A67:N67"/>
    <mergeCell ref="I1:N1"/>
    <mergeCell ref="C10:N10"/>
    <mergeCell ref="C3:N3"/>
    <mergeCell ref="C4:N4"/>
    <mergeCell ref="C7:C8"/>
    <mergeCell ref="D7:D8"/>
    <mergeCell ref="E7:I7"/>
    <mergeCell ref="J7:N7"/>
  </mergeCells>
  <printOptions/>
  <pageMargins left="0.21" right="0.17" top="0.17" bottom="0.16" header="0.16" footer="0.17"/>
  <pageSetup fitToHeight="3" fitToWidth="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Чепухалина Е.А.</cp:lastModifiedBy>
  <cp:lastPrinted>2016-02-17T05:54:47Z</cp:lastPrinted>
  <dcterms:created xsi:type="dcterms:W3CDTF">1996-10-08T23:32:33Z</dcterms:created>
  <dcterms:modified xsi:type="dcterms:W3CDTF">2016-02-18T04:26:29Z</dcterms:modified>
  <cp:category/>
  <cp:version/>
  <cp:contentType/>
  <cp:contentStatus/>
</cp:coreProperties>
</file>